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L:\CF\_Publications annuelles\Factbook\Factbook 2018\EXCEL FILE\"/>
    </mc:Choice>
  </mc:AlternateContent>
  <bookViews>
    <workbookView xWindow="0" yWindow="0" windowWidth="18870" windowHeight="7680" tabRatio="931" firstSheet="47"/>
  </bookViews>
  <sheets>
    <sheet name="Summary" sheetId="159" r:id="rId1"/>
    <sheet name="Note (p7)" sheetId="239" r:id="rId2"/>
    <sheet name="Highlights (p7)" sheetId="240" r:id="rId3"/>
    <sheet name="Market Environment (p7)" sheetId="241" r:id="rId4"/>
    <sheet name="Operational Highlights (p8-9)" sheetId="242" r:id="rId5"/>
    <sheet name="Financial Highlights (p8-9)" sheetId="243" r:id="rId6"/>
    <sheet name="Realizations (p8-9)" sheetId="244" r:id="rId7"/>
    <sheet name="Income Statement (p10)" sheetId="245" r:id="rId8"/>
    <sheet name="Sales (p11)" sheetId="246" r:id="rId9"/>
    <sheet name="DD&amp;A (p11)" sheetId="247" r:id="rId10"/>
    <sheet name="NI affiliates (p11)" sheetId="248" r:id="rId11"/>
    <sheet name="Tax (p11)" sheetId="249" r:id="rId12"/>
    <sheet name="OP adjustments (p12)" sheetId="250" r:id="rId13"/>
    <sheet name="NI adjustments (p13)" sheetId="251" r:id="rId14"/>
    <sheet name="Balance Sheet (p14)" sheetId="252" r:id="rId15"/>
    <sheet name="Assets by Segment (p15)" sheetId="253" r:id="rId16"/>
    <sheet name="PPE (p15)" sheetId="254" r:id="rId17"/>
    <sheet name="Non Current Assets (p15)" sheetId="255" r:id="rId18"/>
    <sheet name="Non Current Debt (p16)" sheetId="256" r:id="rId19"/>
    <sheet name="Chg Shdr Equity (p17)" sheetId="257" r:id="rId20"/>
    <sheet name="Gearing (p18)" sheetId="258" r:id="rId21"/>
    <sheet name="Replacement Cost (p18)" sheetId="259" r:id="rId22"/>
    <sheet name="Capital Employed (p18)" sheetId="260" r:id="rId23"/>
    <sheet name="ROACE by Segment (p19) " sheetId="261" r:id="rId24"/>
    <sheet name="Cash Flow Statement (p20)" sheetId="262" r:id="rId25"/>
    <sheet name="CF by Segement (p20)" sheetId="263" r:id="rId26"/>
    <sheet name="﻿Gross investments  (p21)" sheetId="264" r:id="rId27"/>
    <sheet name="Organic investments (p21)" sheetId="265" r:id="rId28"/>
    <sheet name="Divestments (p21)" sheetId="266" r:id="rId29"/>
    <sheet name="Share information (p23) " sheetId="316" r:id="rId30"/>
    <sheet name="Payroll (p24)" sheetId="267" r:id="rId31"/>
    <sheet name="Number of employees (p24)" sheetId="268" r:id="rId32"/>
    <sheet name="EP Financial Highlights (p29)" sheetId="317" r:id="rId33"/>
    <sheet name="EP Production (p29)" sheetId="270" r:id="rId34"/>
    <sheet name="EP Reserves (p29)" sheetId="271" r:id="rId35"/>
    <sheet name="EP Ratios Group (p30)" sheetId="272" r:id="rId36"/>
    <sheet name="EP Ratio Subsids (p30)" sheetId="273" r:id="rId37"/>
    <sheet name="EP Production by Country (p31)" sheetId="274" r:id="rId38"/>
    <sheet name="EP Liquids by Country (p32)" sheetId="275" r:id="rId39"/>
    <sheet name="EP Gas by Country (p33)" sheetId="276" r:id="rId40"/>
    <sheet name="EP Changes to reserves (p34-38)" sheetId="277" r:id="rId41"/>
    <sheet name="EP Changes oil res. (p39-42)" sheetId="278" r:id="rId42"/>
    <sheet name="EP Changes bitum. res. (p43)" sheetId="279" r:id="rId43"/>
    <sheet name="EP Changes gas res. (p44-47)" sheetId="280" r:id="rId44"/>
    <sheet name="EP Results op. (p48-49)" sheetId="281" r:id="rId45"/>
    <sheet name="EP Costs incurred (p50)" sheetId="282" r:id="rId46"/>
    <sheet name="EP Capitalized costs (p51-52)" sheetId="283" r:id="rId47"/>
    <sheet name="EP DCF (p53-54)" sheetId="284" r:id="rId48"/>
    <sheet name="EP Changes DCF (p55)" sheetId="285" r:id="rId49"/>
    <sheet name="EP Oil Gas Acreage (p56)" sheetId="286" r:id="rId50"/>
    <sheet name="EP Prod. wells (p57)" sheetId="287" r:id="rId51"/>
    <sheet name="EP Dry wells drilled (p58)" sheetId="288" r:id="rId52"/>
    <sheet name="EP E&amp;D wells (p59)" sheetId="289" r:id="rId53"/>
    <sheet name="EP Pipeline interests (p60)" sheetId="315" r:id="rId54"/>
    <sheet name="﻿GRP Financial highlights (p89)" sheetId="290" r:id="rId55"/>
    <sheet name="GRP Power gen. facilities (p89)" sheetId="291" r:id="rId56"/>
    <sheet name="GRP LNG sales (p90) " sheetId="292" r:id="rId57"/>
    <sheet name="GRP Pipeline gas sales (p94)" sheetId="293" r:id="rId58"/>
    <sheet name="RC Financial highlights (p99)" sheetId="294" r:id="rId59"/>
    <sheet name="RC Operational highlights (p99)" sheetId="295" r:id="rId60"/>
    <sheet name="RC Refinery capacity (p103)" sheetId="296" r:id="rId61"/>
    <sheet name="RC Distillation capacity (p103)" sheetId="297" r:id="rId62"/>
    <sheet name="RC Refinery throughput (p104)" sheetId="298" r:id="rId63"/>
    <sheet name="RCUtiliz rate feedstocks (p104)" sheetId="299" r:id="rId64"/>
    <sheet name="RC Utiliz rate crude (p104)" sheetId="300" r:id="rId65"/>
    <sheet name="RC Production levels (p104)" sheetId="301" r:id="rId66"/>
    <sheet name="RC Main prod. capacities (p105)" sheetId="302" r:id="rId67"/>
    <sheet name="RC Sales by geo. area (p105)" sheetId="303" r:id="rId68"/>
    <sheet name="RC Sales by activity (p 106)" sheetId="304" r:id="rId69"/>
    <sheet name="RC Sales by geo. area (p106)" sheetId="313" r:id="rId70"/>
    <sheet name="RC Sales by activity (p106)" sheetId="314" r:id="rId71"/>
    <sheet name="﻿MS Financial highlights (p109)" sheetId="308" r:id="rId72"/>
    <sheet name="MS Operational highlights(p109)" sheetId="309" r:id="rId73"/>
    <sheet name="MS Sales by area (p113)" sheetId="310" r:id="rId74"/>
    <sheet name="MS Sales by product (p113)" sheetId="311" r:id="rId75"/>
    <sheet name="MS Service-Stations (p114)" sheetId="312" r:id="rId76"/>
  </sheets>
  <definedNames>
    <definedName name="_xlnm.Print_Area" localSheetId="15">'Assets by Segment (p15)'!$A$1:$G$21</definedName>
    <definedName name="_xlnm.Print_Area" localSheetId="14">'Balance Sheet (p14)'!$A$1:$G$58</definedName>
    <definedName name="_xlnm.Print_Area" localSheetId="22">'Capital Employed (p18)'!$A$1:$G$11</definedName>
    <definedName name="_xlnm.Print_Area" localSheetId="24">'Cash Flow Statement (p20)'!$A$1:$G$44</definedName>
    <definedName name="_xlnm.Print_Area" localSheetId="25">'CF by Segement (p20)'!$A$1:$G$13</definedName>
    <definedName name="_xlnm.Print_Area" localSheetId="19">'Chg Shdr Equity (p17)'!$A$1:$I$71</definedName>
    <definedName name="_xlnm.Print_Area" localSheetId="9">'DD&amp;A (p11)'!$A$1:$G$12</definedName>
    <definedName name="_xlnm.Print_Area" localSheetId="28">'Divestments (p21)'!$A$1:$G$10</definedName>
    <definedName name="_xlnm.Print_Area" localSheetId="46">'EP Capitalized costs (p51-52)'!$A$1:$I$51</definedName>
    <definedName name="_xlnm.Print_Area" localSheetId="42">'EP Changes bitum. res. (p43)'!$A$1:$I$50</definedName>
    <definedName name="_xlnm.Print_Area" localSheetId="48">'EP Changes DCF (p55)'!$A$1:$G$32</definedName>
    <definedName name="_xlnm.Print_Area" localSheetId="43">'EP Changes gas res. (p44-47)'!$A$1:$I$128</definedName>
    <definedName name="_xlnm.Print_Area" localSheetId="41">'EP Changes oil res. (p39-42)'!$A$1:$I$131</definedName>
    <definedName name="_xlnm.Print_Area" localSheetId="40">'EP Changes to reserves (p34-38)'!$A$1:$I$149</definedName>
    <definedName name="_xlnm.Print_Area" localSheetId="45">'EP Costs incurred (p50)'!$A$1:$I$51</definedName>
    <definedName name="_xlnm.Print_Area" localSheetId="47">'EP DCF (p53-54)'!$A$1:$I$74</definedName>
    <definedName name="_xlnm.Print_Area" localSheetId="51">'EP Dry wells drilled (p58)'!$A$1:$N$42</definedName>
    <definedName name="_xlnm.Print_Area" localSheetId="52">'EP E&amp;D wells (p59)'!$A$1:$H$45</definedName>
    <definedName name="_xlnm.Print_Area" localSheetId="32">'EP Financial Highlights (p29)'!$A$1:$G$17</definedName>
    <definedName name="_xlnm.Print_Area" localSheetId="39">'EP Gas by Country (p33)'!$A$1:$G$53</definedName>
    <definedName name="_xlnm.Print_Area" localSheetId="38">'EP Liquids by Country (p32)'!$A$1:$G$53</definedName>
    <definedName name="_xlnm.Print_Area" localSheetId="49">'EP Oil Gas Acreage (p56)'!$A$1:$I$39</definedName>
    <definedName name="_xlnm.Print_Area" localSheetId="53">'EP Pipeline interests (p60)'!$A$1:$H$51</definedName>
    <definedName name="_xlnm.Print_Area" localSheetId="50">'EP Prod. wells (p57)'!$A$1:$I$37</definedName>
    <definedName name="_xlnm.Print_Area" localSheetId="33">'EP Production (p29)'!$A$1:$G$15</definedName>
    <definedName name="_xlnm.Print_Area" localSheetId="37">'EP Production by Country (p31)'!$A$1:$G$56</definedName>
    <definedName name="_xlnm.Print_Area" localSheetId="36">'EP Ratio Subsids (p30)'!$A$1:$G$17</definedName>
    <definedName name="_xlnm.Print_Area" localSheetId="35">'EP Ratios Group (p30)'!$A$1:$G$18</definedName>
    <definedName name="_xlnm.Print_Area" localSheetId="34">'EP Reserves (p29)'!$A$1:$G$15</definedName>
    <definedName name="_xlnm.Print_Area" localSheetId="44">'EP Results op. (p48-49)'!$A$1:$I$84</definedName>
    <definedName name="_xlnm.Print_Area" localSheetId="5">'Financial Highlights (p8-9)'!$A$1:$S$28</definedName>
    <definedName name="_xlnm.Print_Area" localSheetId="20">'Gearing (p18)'!$A$1:$G$8</definedName>
    <definedName name="_xlnm.Print_Area" localSheetId="26">'﻿Gross investments  (p21)'!$A$1:$G$20</definedName>
    <definedName name="_xlnm.Print_Area" localSheetId="54">'﻿GRP Financial highlights (p89)'!$A$1:$G$16</definedName>
    <definedName name="_xlnm.Print_Area" localSheetId="56">'GRP LNG sales (p90) '!$A$1:$G$24</definedName>
    <definedName name="_xlnm.Print_Area" localSheetId="57">'GRP Pipeline gas sales (p94)'!$A$1:$G$31</definedName>
    <definedName name="_xlnm.Print_Area" localSheetId="55">'GRP Power gen. facilities (p89)'!$A$1:$F$11</definedName>
    <definedName name="_xlnm.Print_Area" localSheetId="7">'Income Statement (p10)'!$A$1:$G$29</definedName>
    <definedName name="_xlnm.Print_Area" localSheetId="3">'Market Environment (p7)'!$A$1:$G$12</definedName>
    <definedName name="_xlnm.Print_Area" localSheetId="71">'﻿MS Financial highlights (p109)'!$A$1:$G$17</definedName>
    <definedName name="_xlnm.Print_Area" localSheetId="72">'MS Operational highlights(p109)'!$A$1:$G$10</definedName>
    <definedName name="_xlnm.Print_Area" localSheetId="73">'MS Sales by area (p113)'!$A$1:$G$38</definedName>
    <definedName name="_xlnm.Print_Area" localSheetId="74">'MS Sales by product (p113)'!$A$1:$G$15</definedName>
    <definedName name="_xlnm.Print_Area" localSheetId="75">'MS Service-Stations (p114)'!$A$1:$G$32</definedName>
    <definedName name="_xlnm.Print_Area" localSheetId="10">'NI affiliates (p11)'!$A$1:$G$11</definedName>
    <definedName name="_xlnm.Print_Area" localSheetId="17">'Non Current Assets (p15)'!$A$1:$G$13</definedName>
    <definedName name="_xlnm.Print_Area" localSheetId="18">'Non Current Debt (p16)'!$A$1:$L$40</definedName>
    <definedName name="_xlnm.Print_Area" localSheetId="1">'Note (p7)'!$A$1:$H$6</definedName>
    <definedName name="_xlnm.Print_Area" localSheetId="31">'Number of employees (p24)'!$A$1:$G$31</definedName>
    <definedName name="_xlnm.Print_Area" localSheetId="12">'OP adjustments (p12)'!$A$1:$H$39</definedName>
    <definedName name="_xlnm.Print_Area" localSheetId="4">'Operational Highlights (p8-9)'!$A$1:$S$17</definedName>
    <definedName name="_xlnm.Print_Area" localSheetId="27">'Organic investments (p21)'!$A$1:$G$12</definedName>
    <definedName name="_xlnm.Print_Area" localSheetId="30">'Payroll (p24)'!$A$1:$G$8</definedName>
    <definedName name="_xlnm.Print_Area" localSheetId="16">'PPE (p15)'!$A$1:$G$19</definedName>
    <definedName name="_xlnm.Print_Area" localSheetId="61">'RC Distillation capacity (p103)'!$A$1:$G$16</definedName>
    <definedName name="_xlnm.Print_Area" localSheetId="58">'RC Financial highlights (p99)'!$A$1:$G$17</definedName>
    <definedName name="_xlnm.Print_Area" localSheetId="66">'RC Main prod. capacities (p105)'!$A$1:$J$18</definedName>
    <definedName name="_xlnm.Print_Area" localSheetId="59">'RC Operational highlights (p99)'!$A$1:$G$10</definedName>
    <definedName name="_xlnm.Print_Area" localSheetId="65">'RC Production levels (p104)'!$A$1:$G$18</definedName>
    <definedName name="_xlnm.Print_Area" localSheetId="60">'RC Refinery capacity (p103)'!$A$1:$N$40</definedName>
    <definedName name="_xlnm.Print_Area" localSheetId="62">'RC Refinery throughput (p104)'!$A$1:$G$16</definedName>
    <definedName name="_xlnm.Print_Area" localSheetId="68">'RC Sales by activity (p 106)'!$A$1:$G$10</definedName>
    <definedName name="_xlnm.Print_Area" localSheetId="70">'RC Sales by activity (p106)'!$A$1:$G$14</definedName>
    <definedName name="_xlnm.Print_Area" localSheetId="67">'RC Sales by geo. area (p105)'!$A$1:$G$11</definedName>
    <definedName name="_xlnm.Print_Area" localSheetId="69">'RC Sales by geo. area (p106)'!$A$1:$G$13</definedName>
    <definedName name="_xlnm.Print_Area" localSheetId="64">'RC Utiliz rate crude (p104)'!$A$1:$G$11</definedName>
    <definedName name="_xlnm.Print_Area" localSheetId="63">'RCUtiliz rate feedstocks (p104)'!$A$1:$G$16</definedName>
    <definedName name="_xlnm.Print_Area" localSheetId="23">'ROACE by Segment (p19) '!$A$1:$G$29</definedName>
    <definedName name="_xlnm.Print_Area" localSheetId="8">'Sales (p11)'!$A$1:$G$27</definedName>
    <definedName name="_xlnm.Print_Area" localSheetId="29">'Share information (p23) '!$A$1:$G$36</definedName>
    <definedName name="_xlnm.Print_Area" localSheetId="0">Summary!$B$3:$B$94</definedName>
  </definedNames>
  <calcPr calcId="152511" iterate="1" concurrentCalc="0"/>
  <extLst>
    <ext xmlns:mx="http://schemas.microsoft.com/office/mac/excel/2008/main" uri="{7523E5D3-25F3-A5E0-1632-64F254C22452}">
      <mx:ArchID Flags="2"/>
    </ext>
  </extLst>
</workbook>
</file>

<file path=xl/calcChain.xml><?xml version="1.0" encoding="utf-8"?>
<calcChain xmlns="http://schemas.openxmlformats.org/spreadsheetml/2006/main">
  <c r="B2" i="284" l="1"/>
  <c r="I46" i="252"/>
  <c r="I44" i="251"/>
  <c r="I36" i="251"/>
  <c r="I28" i="251"/>
  <c r="I20" i="251"/>
  <c r="I12" i="251"/>
  <c r="B2" i="251"/>
  <c r="B2" i="285"/>
  <c r="B2" i="273"/>
  <c r="B2" i="315"/>
  <c r="D32" i="312"/>
  <c r="C12" i="312"/>
  <c r="C32" i="312"/>
  <c r="D31" i="312"/>
  <c r="C31" i="312"/>
  <c r="D24" i="312"/>
  <c r="B2" i="311"/>
  <c r="C36" i="310"/>
  <c r="B2" i="310"/>
  <c r="B2" i="309"/>
  <c r="E12" i="302"/>
  <c r="D12" i="302"/>
  <c r="C12" i="302"/>
  <c r="F11" i="302"/>
  <c r="F10" i="302"/>
  <c r="F9" i="302"/>
  <c r="F8" i="302"/>
  <c r="F7" i="302"/>
  <c r="H4" i="302"/>
  <c r="I4" i="302"/>
  <c r="J4" i="302"/>
  <c r="N34" i="296"/>
  <c r="N22" i="296"/>
  <c r="N35" i="296"/>
  <c r="M18" i="296"/>
  <c r="M12" i="296"/>
  <c r="M35" i="296"/>
  <c r="L22" i="296"/>
  <c r="L35" i="296"/>
  <c r="K34" i="296"/>
  <c r="K28" i="296"/>
  <c r="K22" i="296"/>
  <c r="K18" i="296"/>
  <c r="K12" i="296"/>
  <c r="K35" i="296"/>
  <c r="J34" i="296"/>
  <c r="J28" i="296"/>
  <c r="J22" i="296"/>
  <c r="J18" i="296"/>
  <c r="J12" i="296"/>
  <c r="J35" i="296"/>
  <c r="I34" i="296"/>
  <c r="I28" i="296"/>
  <c r="I18" i="296"/>
  <c r="I35" i="296"/>
  <c r="H34" i="296"/>
  <c r="H28" i="296"/>
  <c r="H18" i="296"/>
  <c r="H12" i="296"/>
  <c r="H35" i="296"/>
  <c r="G34" i="296"/>
  <c r="G28" i="296"/>
  <c r="G22" i="296"/>
  <c r="G18" i="296"/>
  <c r="G12" i="296"/>
  <c r="G35" i="296"/>
  <c r="F34" i="296"/>
  <c r="F28" i="296"/>
  <c r="F22" i="296"/>
  <c r="F18" i="296"/>
  <c r="F12" i="296"/>
  <c r="F35" i="296"/>
  <c r="E34" i="296"/>
  <c r="E28" i="296"/>
  <c r="E18" i="296"/>
  <c r="E12" i="296"/>
  <c r="E35" i="296"/>
  <c r="C34" i="296"/>
  <c r="C28" i="296"/>
  <c r="C18" i="296"/>
  <c r="C12" i="296"/>
  <c r="C35" i="296"/>
  <c r="B2" i="296"/>
  <c r="B2" i="288"/>
  <c r="B2" i="287"/>
  <c r="B2" i="286"/>
  <c r="B2" i="283"/>
  <c r="B2" i="281"/>
  <c r="B2" i="280"/>
  <c r="B2" i="279"/>
  <c r="B2" i="278"/>
  <c r="B2" i="277"/>
  <c r="B2" i="270"/>
  <c r="B2" i="268"/>
  <c r="B2" i="266"/>
  <c r="E9" i="265"/>
  <c r="D9" i="265"/>
  <c r="E18" i="264"/>
  <c r="B2" i="263"/>
  <c r="B2" i="262"/>
  <c r="F23" i="261"/>
  <c r="E23" i="261"/>
  <c r="D23" i="261"/>
  <c r="C23" i="261"/>
  <c r="F22" i="261"/>
  <c r="E22" i="261"/>
  <c r="D22" i="261"/>
  <c r="C6" i="261"/>
  <c r="C14" i="261"/>
  <c r="C18" i="261"/>
  <c r="C10" i="261"/>
  <c r="C22" i="261"/>
  <c r="B2" i="261"/>
  <c r="D7" i="260"/>
  <c r="B2" i="260"/>
  <c r="B2" i="259"/>
  <c r="B2" i="258"/>
  <c r="I44" i="257"/>
  <c r="H44" i="257"/>
  <c r="G44" i="257"/>
  <c r="F44" i="257"/>
  <c r="E44" i="257"/>
  <c r="D44" i="257"/>
  <c r="C44" i="257"/>
  <c r="B2" i="257"/>
  <c r="B2" i="256"/>
  <c r="B2" i="254"/>
  <c r="D18" i="253"/>
  <c r="C18" i="253"/>
  <c r="D15" i="253"/>
  <c r="C15" i="253"/>
  <c r="D12" i="253"/>
  <c r="C12" i="253"/>
  <c r="D9" i="253"/>
  <c r="C9" i="253"/>
  <c r="D6" i="253"/>
  <c r="C6" i="253"/>
  <c r="B2" i="253"/>
  <c r="B2" i="252"/>
  <c r="B2" i="250"/>
  <c r="B2" i="248"/>
  <c r="B2" i="247"/>
  <c r="D11" i="246"/>
  <c r="D19" i="246"/>
  <c r="F17" i="246"/>
  <c r="E17" i="246"/>
  <c r="D17" i="246"/>
  <c r="F16" i="246"/>
  <c r="E16" i="246"/>
  <c r="D16" i="246"/>
  <c r="F15" i="246"/>
  <c r="E15" i="246"/>
  <c r="D15" i="246"/>
  <c r="F14" i="246"/>
  <c r="E14" i="246"/>
  <c r="D14" i="246"/>
  <c r="F13" i="246"/>
  <c r="E13" i="246"/>
  <c r="D13" i="246"/>
  <c r="D28" i="245"/>
  <c r="C28" i="245"/>
  <c r="D27" i="245"/>
  <c r="C27" i="245"/>
  <c r="B2" i="245"/>
  <c r="I9" i="244"/>
  <c r="I8" i="244"/>
  <c r="I7" i="244"/>
  <c r="B2" i="244"/>
  <c r="C14" i="243"/>
  <c r="C13" i="243"/>
  <c r="M11" i="243"/>
  <c r="I9" i="243"/>
  <c r="I8" i="243"/>
  <c r="I7" i="243"/>
  <c r="B2" i="243"/>
  <c r="B2" i="242"/>
  <c r="B2" i="241"/>
</calcChain>
</file>

<file path=xl/sharedStrings.xml><?xml version="1.0" encoding="utf-8"?>
<sst xmlns="http://schemas.openxmlformats.org/spreadsheetml/2006/main" count="4722" uniqueCount="1227">
  <si>
    <t>Sales</t>
  </si>
  <si>
    <t>Net income (Group share)</t>
  </si>
  <si>
    <r>
      <t>Adjusted net income (Group share)</t>
    </r>
    <r>
      <rPr>
        <b/>
        <vertAlign val="superscript"/>
        <sz val="9"/>
        <rFont val="Arial"/>
        <family val="2"/>
      </rPr>
      <t>(1)</t>
    </r>
  </si>
  <si>
    <t>Cash flow from operating activities</t>
  </si>
  <si>
    <t>(in million dollars, except percent and per share amounts)</t>
  </si>
  <si>
    <t>Quarters</t>
  </si>
  <si>
    <t>Full Year</t>
  </si>
  <si>
    <r>
      <t>1</t>
    </r>
    <r>
      <rPr>
        <b/>
        <vertAlign val="superscript"/>
        <sz val="10"/>
        <color rgb="FF3876AF"/>
        <rFont val="Arial"/>
        <family val="2"/>
      </rPr>
      <t>st</t>
    </r>
  </si>
  <si>
    <r>
      <t>2</t>
    </r>
    <r>
      <rPr>
        <b/>
        <vertAlign val="superscript"/>
        <sz val="10"/>
        <color rgb="FF3876AF"/>
        <rFont val="Arial"/>
        <family val="2"/>
      </rPr>
      <t>nd</t>
    </r>
  </si>
  <si>
    <r>
      <t>3</t>
    </r>
    <r>
      <rPr>
        <b/>
        <vertAlign val="superscript"/>
        <sz val="10"/>
        <color rgb="FF3876AF"/>
        <rFont val="Arial"/>
        <family val="2"/>
      </rPr>
      <t>rd</t>
    </r>
  </si>
  <si>
    <r>
      <t>4</t>
    </r>
    <r>
      <rPr>
        <b/>
        <vertAlign val="superscript"/>
        <sz val="10"/>
        <color rgb="FF3876AF"/>
        <rFont val="Arial"/>
        <family val="2"/>
      </rPr>
      <t>th</t>
    </r>
  </si>
  <si>
    <t>Refining &amp; Chemicals</t>
  </si>
  <si>
    <t>Marketing &amp; Services</t>
  </si>
  <si>
    <t>(in million dollars)</t>
  </si>
  <si>
    <t>-</t>
  </si>
  <si>
    <t>Net-debt-to-equity ratio (as of end of period)</t>
  </si>
  <si>
    <t>Fully-diluted weighted-average number of shares</t>
  </si>
  <si>
    <t>Number of shares bought back during the period</t>
  </si>
  <si>
    <t>Share buybacks (B$)</t>
  </si>
  <si>
    <t xml:space="preserve"> </t>
  </si>
  <si>
    <t>For the year ended December 31,</t>
  </si>
  <si>
    <t>Excise taxes</t>
  </si>
  <si>
    <t>Purchases, net of inventory variation</t>
  </si>
  <si>
    <t>Other operating expenses</t>
  </si>
  <si>
    <t>Exploration costs</t>
  </si>
  <si>
    <t>Other income</t>
  </si>
  <si>
    <t>Other expense</t>
  </si>
  <si>
    <t>Financial interest on debt</t>
  </si>
  <si>
    <t>Other financial income</t>
  </si>
  <si>
    <t>Other financial expense</t>
  </si>
  <si>
    <t>Equity in income (loss) of affiliates</t>
  </si>
  <si>
    <t>Income taxes</t>
  </si>
  <si>
    <t>Consolidated net income</t>
  </si>
  <si>
    <t>Group share</t>
  </si>
  <si>
    <t>Minority interests</t>
  </si>
  <si>
    <t>Corporate</t>
  </si>
  <si>
    <t>Total</t>
  </si>
  <si>
    <t>By business segment including inter-segment sales</t>
  </si>
  <si>
    <t>Inter-segment sales</t>
  </si>
  <si>
    <t>By geographic area excluding inter-segment sales</t>
  </si>
  <si>
    <t>France</t>
  </si>
  <si>
    <t>Rest of Europe</t>
  </si>
  <si>
    <t>North America</t>
  </si>
  <si>
    <t>Africa</t>
  </si>
  <si>
    <t>Rest of world</t>
  </si>
  <si>
    <t>As of December 31,</t>
  </si>
  <si>
    <t>Deferred income taxes</t>
  </si>
  <si>
    <t>Inventory valuation effect</t>
  </si>
  <si>
    <t>Effect of changes in fair value</t>
  </si>
  <si>
    <t>Restructuring charges</t>
  </si>
  <si>
    <t>Gains (losses) on asset sales</t>
  </si>
  <si>
    <t>ASSETS</t>
  </si>
  <si>
    <t>Property, plant and equipment, net</t>
  </si>
  <si>
    <t>Equity affiliates: investments and loans</t>
  </si>
  <si>
    <t>Other investments</t>
  </si>
  <si>
    <t>Other non-current assets</t>
  </si>
  <si>
    <t>Total non-current assets</t>
  </si>
  <si>
    <t>Current assets</t>
  </si>
  <si>
    <t>Accounts receivable, net</t>
  </si>
  <si>
    <t>Other current assets</t>
  </si>
  <si>
    <t>Current financial instruments</t>
  </si>
  <si>
    <t>Cash and cash equivalents</t>
  </si>
  <si>
    <t>Assets classified as held for sale</t>
  </si>
  <si>
    <t>Total current assets</t>
  </si>
  <si>
    <t>Paid-in surplus and retained earnings</t>
  </si>
  <si>
    <t>Currency translation adjustment</t>
  </si>
  <si>
    <t>Treasury shares</t>
  </si>
  <si>
    <t>Non-current liabilities</t>
  </si>
  <si>
    <t>Employee benefits</t>
  </si>
  <si>
    <t>Provisions and other non-current liabilities</t>
  </si>
  <si>
    <t>Non-current financial debt</t>
  </si>
  <si>
    <t>Total non-current liabilities</t>
  </si>
  <si>
    <t>Current liabilities</t>
  </si>
  <si>
    <t>Accounts payable</t>
  </si>
  <si>
    <t>Other creditors and accrued liabilities</t>
  </si>
  <si>
    <t>Current borrowings</t>
  </si>
  <si>
    <t>Other current financial liabilities</t>
  </si>
  <si>
    <t>Total current liabilities</t>
  </si>
  <si>
    <t>Non-controlling interests</t>
  </si>
  <si>
    <t>Tangibles</t>
  </si>
  <si>
    <t>Intangibles</t>
  </si>
  <si>
    <t>Unproved properties</t>
  </si>
  <si>
    <t>Work in progress</t>
  </si>
  <si>
    <t>Land</t>
  </si>
  <si>
    <t>Buildings</t>
  </si>
  <si>
    <t>Construction in progress</t>
  </si>
  <si>
    <t>Other</t>
  </si>
  <si>
    <r>
      <t>NON-CURRENT ASSETS BY BUSINESS SEGMENT</t>
    </r>
    <r>
      <rPr>
        <b/>
        <vertAlign val="superscript"/>
        <sz val="12"/>
        <color rgb="FFFF6E23"/>
        <rFont val="Arial"/>
        <family val="2"/>
      </rPr>
      <t>(1)</t>
    </r>
  </si>
  <si>
    <t>%</t>
  </si>
  <si>
    <t>Euro</t>
  </si>
  <si>
    <t>Other currencies</t>
  </si>
  <si>
    <t>Floating rates</t>
  </si>
  <si>
    <t>Common shares issued</t>
  </si>
  <si>
    <t>Paid-in 
surplus and 
retained earnings</t>
  </si>
  <si>
    <t>Cumulative
translation adjustments</t>
  </si>
  <si>
    <t>Shareholders’
equity</t>
  </si>
  <si>
    <t>Number</t>
  </si>
  <si>
    <t>Amount</t>
  </si>
  <si>
    <t>Dividend</t>
  </si>
  <si>
    <t>Issuance of common shares</t>
  </si>
  <si>
    <t>Purchase of treasury shares</t>
  </si>
  <si>
    <t>Share cancellation</t>
  </si>
  <si>
    <t>Translation adjustments</t>
  </si>
  <si>
    <t>Other operations with minority interests</t>
  </si>
  <si>
    <t>Other comprehensive income</t>
  </si>
  <si>
    <t>Share-based payments</t>
  </si>
  <si>
    <t>Other items</t>
  </si>
  <si>
    <t>Shareholder’s equity</t>
  </si>
  <si>
    <t>Net-debt-to-equity ratio</t>
  </si>
  <si>
    <t>Assets and liabilities classified as held for sale</t>
  </si>
  <si>
    <t>Working capital</t>
  </si>
  <si>
    <t>Capital employed</t>
  </si>
  <si>
    <t>Adjusted net operating income</t>
  </si>
  <si>
    <t>ROACE</t>
  </si>
  <si>
    <t>Group</t>
  </si>
  <si>
    <t>Non-current liabilities, valuation allowances, and deferred taxes</t>
  </si>
  <si>
    <t>(Gains) losses on sales of assets</t>
  </si>
  <si>
    <t>(Increase) decrease in working capital</t>
  </si>
  <si>
    <t>Other changes, net</t>
  </si>
  <si>
    <t>Intangible assets and property, plant, and equipment additions</t>
  </si>
  <si>
    <t>Acquisition of subsidiaries, net of cash acquired</t>
  </si>
  <si>
    <t>Investments in equity affiliates and other securities</t>
  </si>
  <si>
    <t>Increase in non-current loans</t>
  </si>
  <si>
    <t>Total expenditures</t>
  </si>
  <si>
    <t>Proceeds from disposal of subsidiaries, net of cash sold</t>
  </si>
  <si>
    <t>Proceeds from disposal of non-current investments</t>
  </si>
  <si>
    <t>Repayment of non-current loans</t>
  </si>
  <si>
    <t>Total divestments</t>
  </si>
  <si>
    <t>Cash flow used in investing activities</t>
  </si>
  <si>
    <t>Net issuance (repayment) of non-current debt</t>
  </si>
  <si>
    <t>Net increase (decrease) in cash and cash equivalents</t>
  </si>
  <si>
    <t>Effect of exchange rates</t>
  </si>
  <si>
    <t>Cash and cash equivalents at the beginning of the period</t>
  </si>
  <si>
    <t>Cash and cash equivalents at the end of the period</t>
  </si>
  <si>
    <t>By business segment</t>
  </si>
  <si>
    <t>By geographic area</t>
  </si>
  <si>
    <t>Market environment</t>
  </si>
  <si>
    <t>Average euro-dollar ($/€)</t>
  </si>
  <si>
    <t>Brent price ($/b)</t>
  </si>
  <si>
    <t>TOTAL average gas price ($/MBtu)</t>
  </si>
  <si>
    <r>
      <t>PAYROLL</t>
    </r>
    <r>
      <rPr>
        <b/>
        <vertAlign val="superscript"/>
        <sz val="12"/>
        <color rgb="FFFF6E23"/>
        <rFont val="Arial"/>
        <family val="2"/>
      </rPr>
      <t>(1)</t>
    </r>
  </si>
  <si>
    <r>
      <t>Number of employees by region</t>
    </r>
    <r>
      <rPr>
        <b/>
        <vertAlign val="superscript"/>
        <sz val="9"/>
        <rFont val="Arial"/>
        <family val="2"/>
      </rPr>
      <t>(1)</t>
    </r>
  </si>
  <si>
    <r>
      <t>Number of employees by business segment</t>
    </r>
    <r>
      <rPr>
        <b/>
        <vertAlign val="superscript"/>
        <sz val="9"/>
        <rFont val="Arial"/>
        <family val="2"/>
      </rPr>
      <t>(1)</t>
    </r>
  </si>
  <si>
    <t>Refining &amp; Chemicals</t>
  </si>
  <si>
    <t>Marketing &amp; Services</t>
  </si>
  <si>
    <t>Shares outstanding (as of end of period)</t>
  </si>
  <si>
    <t>Earnings per share ($)</t>
  </si>
  <si>
    <t>Fully-diluted earnings per share ($)</t>
  </si>
  <si>
    <t>Adjusted fully-diluted earnings per share ($)</t>
  </si>
  <si>
    <t>Total assets</t>
  </si>
  <si>
    <t>Total shareholders’ equity – Group share</t>
  </si>
  <si>
    <t>Total shareholders’ equity</t>
  </si>
  <si>
    <t>Undistributed affiliates’ equity earnings</t>
  </si>
  <si>
    <t>Cash dividend paid:</t>
  </si>
  <si>
    <t>(Increase) decrease in current borrowings</t>
  </si>
  <si>
    <t>(Increase) decrease in current financial assets and liabilities</t>
  </si>
  <si>
    <t>(in million dollars, except percent, per share amounts and share buybacks)</t>
  </si>
  <si>
    <t>(in million dollars, except per share amounts)</t>
  </si>
  <si>
    <t>FINANCIAL HIGHLIGHTS</t>
  </si>
  <si>
    <t>Year 2014</t>
  </si>
  <si>
    <t>Net income 2014</t>
  </si>
  <si>
    <r>
      <t>Price realizations</t>
    </r>
    <r>
      <rPr>
        <b/>
        <vertAlign val="superscript"/>
        <sz val="9"/>
        <rFont val="Arial"/>
        <family val="2"/>
      </rPr>
      <t>(2)</t>
    </r>
  </si>
  <si>
    <r>
      <t>TOTAL average liquids price ($/b)</t>
    </r>
    <r>
      <rPr>
        <vertAlign val="superscript"/>
        <sz val="9"/>
        <rFont val="Arial"/>
        <family val="2"/>
      </rPr>
      <t>(3)</t>
    </r>
  </si>
  <si>
    <t>As of December 31, 2014</t>
  </si>
  <si>
    <t>Long-term liabilities</t>
  </si>
  <si>
    <r>
      <t>Cash flow (from)</t>
    </r>
    <r>
      <rPr>
        <b/>
        <sz val="9"/>
        <rFont val="Arial"/>
        <family val="2"/>
      </rPr>
      <t>/</t>
    </r>
    <r>
      <rPr>
        <b/>
        <sz val="9"/>
        <rFont val="Arial"/>
        <family val="2"/>
      </rPr>
      <t>used financing activities</t>
    </r>
  </si>
  <si>
    <t>Cash flow used in financing activities</t>
  </si>
  <si>
    <r>
      <t>Average refining margins ($/t) - ERMI</t>
    </r>
    <r>
      <rPr>
        <vertAlign val="superscript"/>
        <sz val="9"/>
        <rFont val="Arial"/>
        <family val="2"/>
      </rPr>
      <t>(1)</t>
    </r>
  </si>
  <si>
    <t>INCOME TAXES</t>
  </si>
  <si>
    <r>
      <t>Sales of treasury shares</t>
    </r>
    <r>
      <rPr>
        <vertAlign val="superscript"/>
        <sz val="9"/>
        <rFont val="Arial"/>
        <family val="2"/>
      </rPr>
      <t>(1)</t>
    </r>
  </si>
  <si>
    <r>
      <t xml:space="preserve">(in million </t>
    </r>
    <r>
      <rPr>
        <sz val="10"/>
        <color rgb="FF3876AF"/>
        <rFont val="Arial Italic"/>
      </rPr>
      <t>dollars</t>
    </r>
    <r>
      <rPr>
        <i/>
        <sz val="10"/>
        <color rgb="FF3876AF"/>
        <rFont val="Arial"/>
        <family val="2"/>
      </rPr>
      <t xml:space="preserve"> except percent)</t>
    </r>
  </si>
  <si>
    <t>Machinery plant and equipment (including transportation equipment)</t>
  </si>
  <si>
    <t>Intangible assets, net</t>
  </si>
  <si>
    <t>Inventories, net</t>
  </si>
  <si>
    <t>Common shares</t>
  </si>
  <si>
    <t>Proved properties</t>
  </si>
  <si>
    <t>(1) These analyses are presented after the impact of interest rate and currency swaps.</t>
  </si>
  <si>
    <t>(in millions of dollars, except percent)</t>
  </si>
  <si>
    <t>Divestments</t>
  </si>
  <si>
    <r>
      <t>Adjusted fully diluted earnings per share ($)</t>
    </r>
    <r>
      <rPr>
        <vertAlign val="superscript"/>
        <sz val="9"/>
        <rFont val="Arial"/>
        <family val="2"/>
      </rPr>
      <t>(1)</t>
    </r>
  </si>
  <si>
    <r>
      <t>Analysis by currency</t>
    </r>
    <r>
      <rPr>
        <b/>
        <vertAlign val="superscript"/>
        <sz val="9"/>
        <rFont val="Arial"/>
        <family val="2"/>
      </rPr>
      <t>(1)</t>
    </r>
  </si>
  <si>
    <r>
      <t>Analysis by interest rate</t>
    </r>
    <r>
      <rPr>
        <b/>
        <vertAlign val="superscript"/>
        <sz val="9"/>
        <rFont val="Arial"/>
        <family val="2"/>
      </rPr>
      <t>(1)</t>
    </r>
  </si>
  <si>
    <t>As of December 31, 2015</t>
  </si>
  <si>
    <t>Net income 2015</t>
  </si>
  <si>
    <r>
      <rPr>
        <sz val="8"/>
        <color theme="1"/>
        <rFont val="Krungthep"/>
        <family val="2"/>
      </rPr>
      <t>﻿</t>
    </r>
    <r>
      <rPr>
        <sz val="8"/>
        <color theme="1"/>
        <rFont val="Arial"/>
        <family val="2"/>
      </rPr>
      <t>(1) Total’s European Refining Margin Indicator (ERMI); published quarterly by the Group.</t>
    </r>
  </si>
  <si>
    <r>
      <t>Price realizations</t>
    </r>
    <r>
      <rPr>
        <b/>
        <vertAlign val="superscript"/>
        <sz val="9"/>
        <rFont val="Arial"/>
        <family val="2"/>
      </rPr>
      <t> (2)</t>
    </r>
  </si>
  <si>
    <r>
      <rPr>
        <sz val="8"/>
        <color theme="1"/>
        <rFont val="Krungthep"/>
        <family val="2"/>
      </rPr>
      <t>﻿</t>
    </r>
    <r>
      <rPr>
        <sz val="8"/>
        <color theme="1"/>
        <rFont val="Arial"/>
        <family val="2"/>
      </rPr>
      <t>(3) Crude oil and natural gas liquids.</t>
    </r>
  </si>
  <si>
    <t>LIABILITIES AND SHAREHOLDERS’ EQUITY</t>
  </si>
  <si>
    <t>Shareholders’ equity</t>
  </si>
  <si>
    <r>
      <t>Total</t>
    </r>
    <r>
      <rPr>
        <b/>
        <vertAlign val="superscript"/>
        <sz val="9"/>
        <color rgb="FF3876AF"/>
        <rFont val="Arial"/>
        <family val="2"/>
      </rPr>
      <t> (1)</t>
    </r>
  </si>
  <si>
    <t>Norwegian Krones</t>
  </si>
  <si>
    <t>Issuance of perpetual subordinated notes</t>
  </si>
  <si>
    <t>Payments on perpetual subordinated notes</t>
  </si>
  <si>
    <r>
      <t>Sales of treasury shares</t>
    </r>
    <r>
      <rPr>
        <vertAlign val="superscript"/>
        <sz val="9"/>
        <rFont val="Arial"/>
        <family val="2"/>
      </rPr>
      <t> (1)</t>
    </r>
  </si>
  <si>
    <r>
      <rPr>
        <sz val="8"/>
        <color theme="1"/>
        <rFont val="Krungthep"/>
        <family val="2"/>
      </rPr>
      <t>﻿</t>
    </r>
    <r>
      <rPr>
        <sz val="8"/>
        <color theme="1"/>
        <rFont val="Arial"/>
        <family val="2"/>
      </rPr>
      <t>(1) Treasury shares related to the restricted stock grants.</t>
    </r>
  </si>
  <si>
    <r>
      <t>Average capital employed</t>
    </r>
    <r>
      <rPr>
        <vertAlign val="superscript"/>
        <sz val="9"/>
        <rFont val="Arial"/>
        <family val="2"/>
      </rPr>
      <t> (1)</t>
    </r>
  </si>
  <si>
    <r>
      <t>Average capital employed </t>
    </r>
    <r>
      <rPr>
        <vertAlign val="superscript"/>
        <sz val="9"/>
        <rFont val="Arial"/>
        <family val="2"/>
      </rPr>
      <t>(1)</t>
    </r>
  </si>
  <si>
    <t>– Parent company shareholders</t>
  </si>
  <si>
    <t>– Treasury shares</t>
  </si>
  <si>
    <t>– Parent company’s shareholders</t>
  </si>
  <si>
    <t>– Minority shareholders</t>
  </si>
  <si>
    <r>
      <rPr>
        <b/>
        <sz val="12"/>
        <color rgb="FFFF6E23"/>
        <rFont val="Krungthep"/>
        <family val="2"/>
      </rPr>
      <t>﻿</t>
    </r>
    <r>
      <rPr>
        <b/>
        <sz val="12"/>
        <color rgb="FFFF6E23"/>
        <rFont val="Arial"/>
        <family val="2"/>
      </rPr>
      <t>GROSS INVESTMENTS </t>
    </r>
    <r>
      <rPr>
        <b/>
        <vertAlign val="superscript"/>
        <sz val="12"/>
        <color rgb="FFFF6E23"/>
        <rFont val="Arial"/>
        <family val="2"/>
      </rPr>
      <t>(1)</t>
    </r>
  </si>
  <si>
    <r>
      <rPr>
        <b/>
        <sz val="12"/>
        <color rgb="FFFF6E23"/>
        <rFont val="Krungthep"/>
        <family val="2"/>
      </rPr>
      <t>﻿</t>
    </r>
    <r>
      <rPr>
        <b/>
        <sz val="12"/>
        <color rgb="FFFF6E23"/>
        <rFont val="Arial"/>
        <family val="2"/>
      </rPr>
      <t>ORGANIC INVESTMENTS</t>
    </r>
    <r>
      <rPr>
        <b/>
        <vertAlign val="superscript"/>
        <sz val="12"/>
        <color rgb="FFFF6E23"/>
        <rFont val="Arial"/>
        <family val="2"/>
      </rPr>
      <t> (2)</t>
    </r>
    <r>
      <rPr>
        <b/>
        <sz val="12"/>
        <color rgb="FFFF6E23"/>
        <rFont val="Arial"/>
        <family val="2"/>
      </rPr>
      <t xml:space="preserve"> BY BUSINESS SEGMENT</t>
    </r>
  </si>
  <si>
    <t>Exploration &amp; Production</t>
  </si>
  <si>
    <t>Trading &amp; Shipping</t>
  </si>
  <si>
    <t>By business segment excluding inter-segment sales</t>
  </si>
  <si>
    <t>Current income taxes</t>
  </si>
  <si>
    <t>Year 2015</t>
  </si>
  <si>
    <t>Non-current assets</t>
  </si>
  <si>
    <r>
      <rPr>
        <b/>
        <sz val="9"/>
        <rFont val="Arial"/>
        <family val="2"/>
      </rPr>
      <t>Loan repayment schedule </t>
    </r>
    <r>
      <rPr>
        <b/>
        <vertAlign val="superscript"/>
        <sz val="9"/>
        <rFont val="Arial"/>
        <family val="2"/>
      </rPr>
      <t>(1)</t>
    </r>
  </si>
  <si>
    <t>U.S. dollar</t>
  </si>
  <si>
    <t>Fixed rate</t>
  </si>
  <si>
    <t>Net financial debt</t>
  </si>
  <si>
    <t>Issuance (repayment) of shares:</t>
  </si>
  <si>
    <t>(2) Organic investments = net investments, excluding acquisitions, divestments and other operations with non-controlling interests.</t>
  </si>
  <si>
    <r>
      <rPr>
        <sz val="9"/>
        <rFont val="Arial"/>
        <family val="2"/>
      </rPr>
      <t>Wages and salaries (including social charges)</t>
    </r>
  </si>
  <si>
    <r>
      <rPr>
        <sz val="8"/>
        <color theme="1"/>
        <rFont val="Arial"/>
        <family val="2"/>
      </rPr>
      <t>(1) Personnel expenses and number of employees of fully-consolidated subsidiaries.</t>
    </r>
  </si>
  <si>
    <t>Year-end Brent price ($/b)</t>
  </si>
  <si>
    <t>Average Brent price ($/b)</t>
  </si>
  <si>
    <t>Year 2016</t>
  </si>
  <si>
    <t>Liabilities directly associated with the assets classified as held for sale</t>
  </si>
  <si>
    <t>Total liabilities</t>
  </si>
  <si>
    <t>Net income 2016</t>
  </si>
  <si>
    <t>As of December 31, 2016</t>
  </si>
  <si>
    <t>Asset impairment of charges</t>
  </si>
  <si>
    <t>Non-current financial assets</t>
  </si>
  <si>
    <r>
      <rPr>
        <sz val="8"/>
        <color theme="1"/>
        <rFont val="Krungthep"/>
        <family val="2"/>
      </rPr>
      <t>﻿</t>
    </r>
    <r>
      <rPr>
        <sz val="8"/>
        <color theme="1"/>
        <rFont val="Arial"/>
        <family val="2"/>
      </rPr>
      <t>(2) Consolidated subsidiaries excluding fixed margin and buy-back contracts and including hydrocarbon production overlifting</t>
    </r>
    <r>
      <rPr>
        <sz val="8"/>
        <color theme="1"/>
        <rFont val="Monaco"/>
        <family val="2"/>
      </rPr>
      <t>⁠</t>
    </r>
    <r>
      <rPr>
        <sz val="8"/>
        <color theme="1"/>
        <rFont val="Arial"/>
        <family val="2"/>
      </rPr>
      <t>/</t>
    </r>
    <r>
      <rPr>
        <sz val="8"/>
        <color theme="1"/>
        <rFont val="Monaco"/>
        <family val="2"/>
      </rPr>
      <t>⁠</t>
    </r>
    <r>
      <rPr>
        <sz val="8"/>
        <color theme="1"/>
        <rFont val="Arial"/>
        <family val="2"/>
      </rPr>
      <t>underlifting position valued at market price.</t>
    </r>
  </si>
  <si>
    <t>(1) Non-current financial assets are not included here.</t>
  </si>
  <si>
    <t>Depreciation, depletion, amortization and impairment</t>
  </si>
  <si>
    <r>
      <t>Number of employees by business segment</t>
    </r>
    <r>
      <rPr>
        <b/>
        <vertAlign val="superscript"/>
        <sz val="9"/>
        <rFont val="Arial"/>
        <family val="2"/>
      </rPr>
      <t>(2)</t>
    </r>
  </si>
  <si>
    <t>Depreciation, depletion and impairment of tangible assets and mineral interests</t>
  </si>
  <si>
    <t>Financial income and expense from cash and cash equivalents</t>
  </si>
  <si>
    <r>
      <t>Adjusted net operating income from business segments</t>
    </r>
    <r>
      <rPr>
        <b/>
        <vertAlign val="superscript"/>
        <sz val="9"/>
        <rFont val="Arial"/>
        <family val="2"/>
      </rPr>
      <t>(1)</t>
    </r>
  </si>
  <si>
    <r>
      <t xml:space="preserve">(1) </t>
    </r>
    <r>
      <rPr>
        <sz val="8"/>
        <color theme="1"/>
        <rFont val="Noteworthy Bold"/>
        <family val="2"/>
      </rPr>
      <t>﻿</t>
    </r>
    <r>
      <rPr>
        <sz val="8"/>
        <color theme="1"/>
        <rFont val="Arial"/>
        <family val="2"/>
      </rPr>
      <t xml:space="preserve">Total’s European Refining Margin Indicator (ERMI); published quarterly by the Group.
</t>
    </r>
  </si>
  <si>
    <r>
      <t>Adjusted operating income from business segments</t>
    </r>
    <r>
      <rPr>
        <b/>
        <vertAlign val="superscript"/>
        <sz val="9"/>
        <rFont val="Arial"/>
        <family val="2"/>
      </rPr>
      <t>(1)</t>
    </r>
  </si>
  <si>
    <r>
      <rPr>
        <sz val="8"/>
        <color rgb="FF000000"/>
        <rFont val="Krungthep"/>
        <family val="2"/>
      </rPr>
      <t>﻿</t>
    </r>
    <r>
      <rPr>
        <sz val="8"/>
        <color rgb="FF000000"/>
        <rFont val="Arial"/>
        <family val="2"/>
      </rPr>
      <t xml:space="preserve">(1) </t>
    </r>
    <r>
      <rPr>
        <sz val="8"/>
        <color rgb="FF000000"/>
        <rFont val="Noteworthy Bold"/>
        <family val="2"/>
      </rPr>
      <t>﻿</t>
    </r>
    <r>
      <rPr>
        <sz val="8"/>
        <color rgb="FF000000"/>
        <rFont val="Arial"/>
        <family val="2"/>
      </rPr>
      <t>Adjusted results are defined as income at replacement cost, excluding non-recurring items, and excluding the impact of fair value changes.</t>
    </r>
  </si>
  <si>
    <t>(1) Adjusted results are defined as income at replacement cost, excluding non-recurring items, and excluding the impact of fair value changes.</t>
  </si>
  <si>
    <t>SHARE INFORMATION</t>
  </si>
  <si>
    <t>Shares outstanding (as of December 31)</t>
  </si>
  <si>
    <t>Treasury Shares</t>
  </si>
  <si>
    <t>Price per share (€)</t>
  </si>
  <si>
    <t>High</t>
  </si>
  <si>
    <t>Low</t>
  </si>
  <si>
    <t>Year-end</t>
  </si>
  <si>
    <t>Price per ADR ($)</t>
  </si>
  <si>
    <t>Market capitalization at year-end, computed on shares outstanding</t>
  </si>
  <si>
    <t>Billion €</t>
  </si>
  <si>
    <t>Billion $</t>
  </si>
  <si>
    <t>Trading volume (daily average)</t>
  </si>
  <si>
    <t>Euronext Paris</t>
  </si>
  <si>
    <t>New York Stock Exchange (number of ADRs)</t>
  </si>
  <si>
    <r>
      <t>Adjusted fully-diluted earnings per share ($)</t>
    </r>
    <r>
      <rPr>
        <vertAlign val="superscript"/>
        <sz val="9"/>
        <rFont val="Arial"/>
        <family val="2"/>
      </rPr>
      <t> (2)</t>
    </r>
  </si>
  <si>
    <t>Dividend per share (€)</t>
  </si>
  <si>
    <t>Dividend per ADR ($)</t>
  </si>
  <si>
    <r>
      <t>Yield</t>
    </r>
    <r>
      <rPr>
        <vertAlign val="superscript"/>
        <sz val="9"/>
        <rFont val="Arial"/>
        <family val="2"/>
      </rPr>
      <t> (7)</t>
    </r>
  </si>
  <si>
    <t>CORPORATE</t>
  </si>
  <si>
    <t>REFINING &amp; CHEMICALS</t>
  </si>
  <si>
    <t>MARKETING &amp; SERVICES</t>
  </si>
  <si>
    <t xml:space="preserve">NOTE ON FINANCIAL STATEMENTS </t>
  </si>
  <si>
    <t>Year 2017</t>
  </si>
  <si>
    <t>As of December 31, 2017</t>
  </si>
  <si>
    <t>Gas, Renewables &amp; Power</t>
  </si>
  <si>
    <t>Exploration &amp; Production</t>
  </si>
  <si>
    <t>Adjusted net income Group Share</t>
  </si>
  <si>
    <t>Total Exploration &amp; Production properties</t>
  </si>
  <si>
    <t>Other transactions with non controlling interest</t>
  </si>
  <si>
    <t>﻿Exploration &amp; Production</t>
  </si>
  <si>
    <t>(4) Organic investments = net investments, excluding acquisitions, divestments and other operations with non-controlling interests.</t>
  </si>
  <si>
    <t>(3) Including acquisitions and increases in non current-loans.</t>
  </si>
  <si>
    <r>
      <t>Organic investments </t>
    </r>
    <r>
      <rPr>
        <vertAlign val="superscript"/>
        <sz val="9"/>
        <rFont val="Arial"/>
        <family val="2"/>
      </rPr>
      <t>(4)</t>
    </r>
  </si>
  <si>
    <r>
      <t>Gross investments </t>
    </r>
    <r>
      <rPr>
        <vertAlign val="superscript"/>
        <sz val="9"/>
        <rFont val="Arial"/>
        <family val="2"/>
      </rPr>
      <t>(3)</t>
    </r>
  </si>
  <si>
    <r>
      <t>Adjusted net operating income </t>
    </r>
    <r>
      <rPr>
        <vertAlign val="superscript"/>
        <sz val="9"/>
        <rFont val="Arial"/>
        <family val="2"/>
      </rPr>
      <t>(2)</t>
    </r>
  </si>
  <si>
    <r>
      <rPr>
        <b/>
        <sz val="12"/>
        <color rgb="FFFF6E23"/>
        <rFont val="Lucida Sans Unicode"/>
        <family val="2"/>
      </rPr>
      <t>﻿</t>
    </r>
    <r>
      <rPr>
        <b/>
        <sz val="12"/>
        <color rgb="FFFF6E23"/>
        <rFont val="Arial Bold"/>
        <family val="2"/>
      </rPr>
      <t xml:space="preserve">FINANCIAL HIGHLIGHTS </t>
    </r>
    <r>
      <rPr>
        <b/>
        <vertAlign val="superscript"/>
        <sz val="12"/>
        <color rgb="FFFF6E23"/>
        <rFont val="Arial Bold"/>
        <family val="2"/>
      </rPr>
      <t>(1)</t>
    </r>
  </si>
  <si>
    <t>Combined production (Kboe/d)</t>
  </si>
  <si>
    <t>Gas (Mcf/d)</t>
  </si>
  <si>
    <t>Total (Mboe)</t>
  </si>
  <si>
    <t>Gas (Bcf)</t>
  </si>
  <si>
    <r>
      <rPr>
        <sz val="9"/>
        <rFont val="Arial"/>
        <family val="2"/>
      </rPr>
      <t>Liquids (Mb)</t>
    </r>
    <r>
      <rPr>
        <vertAlign val="superscript"/>
        <sz val="9"/>
        <rFont val="Arial"/>
        <family val="2"/>
      </rPr>
      <t> (2)</t>
    </r>
  </si>
  <si>
    <r>
      <t>PROVED RESERVES</t>
    </r>
    <r>
      <rPr>
        <b/>
        <vertAlign val="superscript"/>
        <sz val="12"/>
        <color rgb="FFFF6E23"/>
        <rFont val="Arial"/>
        <family val="2"/>
      </rPr>
      <t>(1)</t>
    </r>
  </si>
  <si>
    <t>(6) Reserves at year-end / production of the year.</t>
  </si>
  <si>
    <t>(5) (Revisions + extensions, discoveries) / production for the period; excluding acquisitions and sales of reserves.</t>
  </si>
  <si>
    <t>(3) (Revisions + extensions, discoveries + acquisitions – sales of reserves) / production for the period.</t>
  </si>
  <si>
    <t>(2) Total costs incurred / (revisions + extensions, discoveries + acquisitions)</t>
  </si>
  <si>
    <t>﻿13,5</t>
  </si>
  <si>
    <r>
      <t>Reserve life</t>
    </r>
    <r>
      <rPr>
        <vertAlign val="superscript"/>
        <sz val="9"/>
        <rFont val="Arial"/>
        <family val="2"/>
      </rPr>
      <t>(6)</t>
    </r>
  </si>
  <si>
    <t>(in years)</t>
  </si>
  <si>
    <r>
      <t>Organic reserve replacement rate (%)</t>
    </r>
    <r>
      <rPr>
        <vertAlign val="superscript"/>
        <sz val="9"/>
        <rFont val="Arial"/>
        <family val="2"/>
      </rPr>
      <t> (4) (5)</t>
    </r>
  </si>
  <si>
    <r>
      <t>Reserve replacement rate (%)</t>
    </r>
    <r>
      <rPr>
        <b/>
        <vertAlign val="superscript"/>
        <sz val="9"/>
        <rFont val="Arial"/>
        <family val="2"/>
      </rPr>
      <t> (3) (4)</t>
    </r>
  </si>
  <si>
    <r>
      <t>Reserve replacement costs ($</t>
    </r>
    <r>
      <rPr>
        <b/>
        <sz val="9"/>
        <rFont val="Arial"/>
        <family val="2"/>
      </rPr>
      <t>/</t>
    </r>
    <r>
      <rPr>
        <b/>
        <sz val="9"/>
        <rFont val="Arial"/>
        <family val="2"/>
      </rPr>
      <t>boe)</t>
    </r>
    <r>
      <rPr>
        <b/>
        <vertAlign val="superscript"/>
        <sz val="9"/>
        <rFont val="Arial"/>
        <family val="2"/>
      </rPr>
      <t> (2)</t>
    </r>
  </si>
  <si>
    <r>
      <t>Finding costs ($/</t>
    </r>
    <r>
      <rPr>
        <b/>
        <sz val="9"/>
        <rFont val="Arial"/>
        <family val="2"/>
      </rPr>
      <t>boe)</t>
    </r>
    <r>
      <rPr>
        <b/>
        <vertAlign val="superscript"/>
        <sz val="9"/>
        <rFont val="Arial"/>
        <family val="2"/>
      </rPr>
      <t> (1)</t>
    </r>
  </si>
  <si>
    <t>2012-2014</t>
  </si>
  <si>
    <t>2013-2015</t>
  </si>
  <si>
    <t>2014-2016</t>
  </si>
  <si>
    <t>2015-2017</t>
  </si>
  <si>
    <t>(three-year average)</t>
  </si>
  <si>
    <t>KEY OPERATING RATIOS ON PROVED RESERVES - GROUP</t>
  </si>
  <si>
    <t>(4) (Production costs + exploration expenses + DD&amp;A) / production of the year.</t>
  </si>
  <si>
    <t>(1) (Exploration costs + unproved property acquisition) / (revisions + extensions, discoveries).</t>
  </si>
  <si>
    <r>
      <t>Technical costs</t>
    </r>
    <r>
      <rPr>
        <vertAlign val="superscript"/>
        <sz val="9"/>
        <rFont val="Arial"/>
        <family val="2"/>
      </rPr>
      <t xml:space="preserve"> (3)</t>
    </r>
    <r>
      <rPr>
        <sz val="9"/>
        <rFont val="Arial"/>
        <family val="2"/>
      </rPr>
      <t> </t>
    </r>
    <r>
      <rPr>
        <vertAlign val="superscript"/>
        <sz val="9"/>
        <rFont val="Arial"/>
        <family val="2"/>
      </rPr>
      <t>(4)</t>
    </r>
  </si>
  <si>
    <t>DD&amp;A</t>
  </si>
  <si>
    <t>Operating costs</t>
  </si>
  <si>
    <t>(in dollars per barrel of oil equivalent)</t>
  </si>
  <si>
    <r>
      <t>Reserve replacement costs </t>
    </r>
    <r>
      <rPr>
        <b/>
        <vertAlign val="superscript"/>
        <sz val="9"/>
        <rFont val="Arial"/>
        <family val="2"/>
      </rPr>
      <t>(2)</t>
    </r>
  </si>
  <si>
    <r>
      <rPr>
        <b/>
        <sz val="9"/>
        <rFont val="Arial"/>
        <family val="2"/>
      </rPr>
      <t>Finding costs</t>
    </r>
    <r>
      <rPr>
        <b/>
        <vertAlign val="superscript"/>
        <sz val="9"/>
        <rFont val="Arial"/>
        <family val="2"/>
      </rPr>
      <t> (1)</t>
    </r>
  </si>
  <si>
    <t>(3) The Group’s production in Canada consists of bitumen only. All of the Group’s bitumen production is in Canada.</t>
  </si>
  <si>
    <t>Yemen</t>
  </si>
  <si>
    <t>Venezuela</t>
  </si>
  <si>
    <t>Russia</t>
  </si>
  <si>
    <t>Qatar</t>
  </si>
  <si>
    <t>Oman</t>
  </si>
  <si>
    <t>United Arab Emirates</t>
  </si>
  <si>
    <t>Angola</t>
  </si>
  <si>
    <t>Including share of equity affiliates</t>
  </si>
  <si>
    <t>Total production</t>
  </si>
  <si>
    <t>Thailand</t>
  </si>
  <si>
    <t>Myanmar</t>
  </si>
  <si>
    <t>Indonesia</t>
  </si>
  <si>
    <t>China</t>
  </si>
  <si>
    <t>Brunei</t>
  </si>
  <si>
    <t>Australia</t>
  </si>
  <si>
    <t>Asia Pacific</t>
  </si>
  <si>
    <t>United States</t>
  </si>
  <si>
    <t>Trinidad &amp; Tobago</t>
  </si>
  <si>
    <t>Colombia</t>
  </si>
  <si>
    <r>
      <t>Canada</t>
    </r>
    <r>
      <rPr>
        <vertAlign val="superscript"/>
        <sz val="9"/>
        <rFont val="Arial"/>
        <family val="2"/>
      </rPr>
      <t>(3)</t>
    </r>
  </si>
  <si>
    <t>&lt;1</t>
  </si>
  <si>
    <t>Brazil</t>
  </si>
  <si>
    <t>Bolivia</t>
  </si>
  <si>
    <t>Argentina</t>
  </si>
  <si>
    <t>Americas</t>
  </si>
  <si>
    <t>Libya</t>
  </si>
  <si>
    <t>Iraq</t>
  </si>
  <si>
    <t>Algeria</t>
  </si>
  <si>
    <t>Middle East and North Africa</t>
  </si>
  <si>
    <t>Nigeria</t>
  </si>
  <si>
    <t>Gabon</t>
  </si>
  <si>
    <t>The Congo, Republic of</t>
  </si>
  <si>
    <t>Africa (excl. North Africa)</t>
  </si>
  <si>
    <t>United Kingdom</t>
  </si>
  <si>
    <t>Netherlands</t>
  </si>
  <si>
    <t>Norway</t>
  </si>
  <si>
    <t>Kazakhstan</t>
  </si>
  <si>
    <t>Italy</t>
  </si>
  <si>
    <t>Azerbaijan</t>
  </si>
  <si>
    <t>Europe and Central Asia</t>
  </si>
  <si>
    <t>(in thousands of barrels of oil equivalent per day)</t>
  </si>
  <si>
    <r>
      <t>Combined liquids and gas production</t>
    </r>
    <r>
      <rPr>
        <b/>
        <vertAlign val="superscript"/>
        <sz val="12"/>
        <color rgb="FFFF6E23"/>
        <rFont val="Arial"/>
        <family val="2"/>
      </rPr>
      <t>(1)(2)</t>
    </r>
  </si>
  <si>
    <t>&lt; 1</t>
  </si>
  <si>
    <t>Canada</t>
  </si>
  <si>
    <t>(in thousands of barrels per day)</t>
  </si>
  <si>
    <t>(in millions of cubic feet per day)</t>
  </si>
  <si>
    <r>
      <t>GAS PRODUCTION</t>
    </r>
    <r>
      <rPr>
        <b/>
        <vertAlign val="superscript"/>
        <sz val="12"/>
        <color rgb="FFFF6E23"/>
        <rFont val="Arial"/>
        <family val="2"/>
      </rPr>
      <t>(1)</t>
    </r>
  </si>
  <si>
    <t xml:space="preserve">– </t>
  </si>
  <si>
    <t>Equity affiliates</t>
  </si>
  <si>
    <t>Consolidated subsidiaries</t>
  </si>
  <si>
    <t>Proved undeveloped reserves</t>
  </si>
  <si>
    <t>Proved developed reserves</t>
  </si>
  <si>
    <t>Proved developed and undeveloped reserves</t>
  </si>
  <si>
    <t>As of December 31, 2017 – Brent at 54.36 $/b</t>
  </si>
  <si>
    <t>As of December 31, 2016 – Brent at 42.82 $/b</t>
  </si>
  <si>
    <t>As of December 31, 2015 – Brent at 54.17 $/b</t>
  </si>
  <si>
    <t>﻿As of December 31, 2014 – Brent at 101.27 $/b</t>
  </si>
  <si>
    <t>Middle East &amp; North Africa</t>
  </si>
  <si>
    <t>Africa (excluding North Africa)</t>
  </si>
  <si>
    <t>Europe &amp; Central Asia (excl. Russia)</t>
  </si>
  <si>
    <t>(in million barrels of oil equivalent)</t>
  </si>
  <si>
    <t>Balance as of December 31, 2017 – Brent at 54.36 $/b</t>
  </si>
  <si>
    <t>Production for the year</t>
  </si>
  <si>
    <t>Sales of reserves in place</t>
  </si>
  <si>
    <t>Acquisitions of reserves in place</t>
  </si>
  <si>
    <t>Extensions, discoveries and other</t>
  </si>
  <si>
    <t>Revisions of previous estimates</t>
  </si>
  <si>
    <t>Balance as of December 31, 2016 – Brent at 42.82 $/b</t>
  </si>
  <si>
    <t>Balance as of December 31, 2015 – Brent at 54.17 $/b</t>
  </si>
  <si>
    <t xml:space="preserve">- </t>
  </si>
  <si>
    <t>Balance as of December 31, 2014 – Brent at 101.27 $/b</t>
  </si>
  <si>
    <t>Balance as of December 31, 2013 – Brent at 108.02 $/b</t>
  </si>
  <si>
    <t>December 31, 2017 – Brent at 54.36 $/b</t>
  </si>
  <si>
    <t>December 31, 2016 – Brent at 42.82 $/b</t>
  </si>
  <si>
    <t>December 31, 2015 – Brent at 54.17 $/b</t>
  </si>
  <si>
    <t>December 31, 2014 – Brent at 101.27 $/b</t>
  </si>
  <si>
    <t>Minority interest in proved developed and undeveloped reserves as of</t>
  </si>
  <si>
    <t xml:space="preserve"> -</t>
  </si>
  <si>
    <t>﻿Balance as of December 31, 2014 – Brent at 101.27 $/b</t>
  </si>
  <si>
    <t>﻿Balance as of December 31, 2013 – Brent at 108.02 $/b</t>
  </si>
  <si>
    <t>(in million barrels of oil equivalent)</t>
  </si>
  <si>
    <t>The definitions used for proved, proved developed and proved undeveloped oil and gas reserves are in accordance with the revised Rule 4-10 of SEC Regulation S-X.</t>
  </si>
  <si>
    <t>(in millions of barrels of oil equivalent)</t>
  </si>
  <si>
    <t>(in millions of barrels)</t>
  </si>
  <si>
    <r>
      <rPr>
        <sz val="10"/>
        <color theme="1"/>
        <rFont val="Krungthep"/>
        <family val="2"/>
      </rPr>
      <t>﻿</t>
    </r>
    <r>
      <rPr>
        <sz val="10"/>
        <color theme="1"/>
        <rFont val="Arial"/>
        <family val="2"/>
      </rPr>
      <t>Oil reserves include crude oil, condensates and natural gas liquids reserves.</t>
    </r>
  </si>
  <si>
    <t>Proved undeveloped reserves as of</t>
  </si>
  <si>
    <t>Proved developed reserves as of</t>
  </si>
  <si>
    <t>(in million barrels)</t>
  </si>
  <si>
    <t>(in billion of cubic feet)</t>
  </si>
  <si>
    <t>Balance as of December 31, 2013 – Brent at 108,02 $/b</t>
  </si>
  <si>
    <t>(in billions of cubic feet)</t>
  </si>
  <si>
    <t>(in billion cubic feet)</t>
  </si>
  <si>
    <t xml:space="preserve">
</t>
  </si>
  <si>
    <t>Results of oil and gas producing activities</t>
  </si>
  <si>
    <t>Income tax</t>
  </si>
  <si>
    <t>Pre-tax income from producing activities</t>
  </si>
  <si>
    <t>Other expenses</t>
  </si>
  <si>
    <t>Depreciation, depletion and amortization and valuation allowances</t>
  </si>
  <si>
    <t>Exploration expenses</t>
  </si>
  <si>
    <t>Production costs</t>
  </si>
  <si>
    <t>Total Revenues</t>
  </si>
  <si>
    <t>Revenues Group sales</t>
  </si>
  <si>
    <t>Revenues Non-Group sales</t>
  </si>
  <si>
    <t>Europe &amp; Central Asia</t>
  </si>
  <si>
    <t>Group’s share of results of oil and gas producing activities</t>
  </si>
  <si>
    <r>
      <t>Other expenses</t>
    </r>
    <r>
      <rPr>
        <vertAlign val="superscript"/>
        <sz val="9"/>
        <rFont val="Arial"/>
        <family val="2"/>
      </rPr>
      <t>(1)</t>
    </r>
  </si>
  <si>
    <r>
      <t>Results of oil and gas producing activities</t>
    </r>
    <r>
      <rPr>
        <b/>
        <vertAlign val="superscript"/>
        <sz val="9"/>
        <color rgb="FF542C73"/>
        <rFont val="Arial"/>
        <family val="2"/>
      </rPr>
      <t>(6)</t>
    </r>
  </si>
  <si>
    <r>
      <t>Pre-tax income from producing activities</t>
    </r>
    <r>
      <rPr>
        <b/>
        <vertAlign val="superscript"/>
        <sz val="9"/>
        <color rgb="FF542C73"/>
        <rFont val="Arial"/>
        <family val="2"/>
      </rPr>
      <t>(6)</t>
    </r>
  </si>
  <si>
    <r>
      <t>Results of oil and gas producing activities</t>
    </r>
    <r>
      <rPr>
        <b/>
        <vertAlign val="superscript"/>
        <sz val="9"/>
        <rFont val="Arial"/>
        <family val="2"/>
      </rPr>
      <t>(5)</t>
    </r>
  </si>
  <si>
    <r>
      <t>Pre-tax income from producing activities</t>
    </r>
    <r>
      <rPr>
        <b/>
        <vertAlign val="superscript"/>
        <sz val="9"/>
        <rFont val="Arial"/>
        <family val="2"/>
      </rPr>
      <t>(5)</t>
    </r>
  </si>
  <si>
    <t>﻿Revenues Non-Group sales</t>
  </si>
  <si>
    <r>
      <t>Results of oil and gas producing activities</t>
    </r>
    <r>
      <rPr>
        <b/>
        <vertAlign val="superscript"/>
        <sz val="9"/>
        <rFont val="Arial"/>
        <family val="2"/>
      </rPr>
      <t>(4)</t>
    </r>
  </si>
  <si>
    <r>
      <t>Pre-tax income from producing activities</t>
    </r>
    <r>
      <rPr>
        <b/>
        <vertAlign val="superscript"/>
        <sz val="9"/>
        <rFont val="Arial"/>
        <family val="2"/>
      </rPr>
      <t>(4)</t>
    </r>
  </si>
  <si>
    <t>﻿2014</t>
  </si>
  <si>
    <r>
      <t>Results of oil and gas producing activities</t>
    </r>
    <r>
      <rPr>
        <b/>
        <vertAlign val="superscript"/>
        <sz val="9"/>
        <rFont val="Arial"/>
        <family val="2"/>
      </rPr>
      <t>(3)</t>
    </r>
  </si>
  <si>
    <r>
      <t>Pre-tax income from producing activities</t>
    </r>
    <r>
      <rPr>
        <b/>
        <vertAlign val="superscript"/>
        <sz val="9"/>
        <rFont val="Arial"/>
        <family val="2"/>
      </rPr>
      <t>(3)</t>
    </r>
  </si>
  <si>
    <r>
      <t>Results of oil and gas producing activities</t>
    </r>
    <r>
      <rPr>
        <b/>
        <vertAlign val="superscript"/>
        <sz val="9"/>
        <rFont val="Arial"/>
        <family val="2"/>
      </rPr>
      <t>(2)</t>
    </r>
  </si>
  <si>
    <r>
      <t>Pre-tax income from producing activities</t>
    </r>
    <r>
      <rPr>
        <b/>
        <vertAlign val="superscript"/>
        <sz val="9"/>
        <rFont val="Arial"/>
        <family val="2"/>
      </rPr>
      <t>(2)</t>
    </r>
  </si>
  <si>
    <t>Total cost incurred</t>
  </si>
  <si>
    <r>
      <t>Development costs</t>
    </r>
    <r>
      <rPr>
        <vertAlign val="superscript"/>
        <sz val="9"/>
        <rFont val="Arial"/>
        <family val="2"/>
      </rPr>
      <t>(1)</t>
    </r>
  </si>
  <si>
    <t>Unproved property acquisition</t>
  </si>
  <si>
    <t>Proved property acquisition</t>
  </si>
  <si>
    <t xml:space="preserve">Group's share of costs of property acquisition 
exploration and development </t>
  </si>
  <si>
    <t>COST INCURRED</t>
  </si>
  <si>
    <t>Net capitalized costs</t>
  </si>
  <si>
    <t>Accumulated depreciation, depletion and amortization</t>
  </si>
  <si>
    <t>Total capitalized costs</t>
  </si>
  <si>
    <t xml:space="preserve">Group's share of net capitalized costs </t>
  </si>
  <si>
    <t>Standardized measure of discounted future net cash flows</t>
  </si>
  <si>
    <t>Discount at 10%</t>
  </si>
  <si>
    <t>Future net cash flows, after income taxes</t>
  </si>
  <si>
    <t>Future income taxes</t>
  </si>
  <si>
    <t>Future development costs</t>
  </si>
  <si>
    <t>Future production costs</t>
  </si>
  <si>
    <t>Future cash inflows</t>
  </si>
  <si>
    <t>December 31, 2017</t>
  </si>
  <si>
    <t>December 31, 2016</t>
  </si>
  <si>
    <t>December 31, 2015</t>
  </si>
  <si>
    <t>December 31, 2014</t>
  </si>
  <si>
    <t xml:space="preserve">Group’s share of equity affiliates’ future net 
cash flows as of </t>
  </si>
  <si>
    <t>Minority interests in future net cash flows as of</t>
  </si>
  <si>
    <t>﻿As of December 31, 2015</t>
  </si>
  <si>
    <t>An estimate of the fair value of reserves should also take into account, among other things, the recovery of reserves not presently classified as proved, anticipated future changes in prices and costs and a discount factor more representative of the time value of money and the risks inherent in reserve estimates.</t>
  </si>
  <si>
    <t>﻿These principles applied are those required by ASC 932 and do not reflect the expectations of real revenues from these reserves, nor their present value; hence, they do not constitute criteria for investment decisions.</t>
  </si>
  <si>
    <t>5. future net cash flows are discounted at a standard discount rate of 10 percent.</t>
  </si>
  <si>
    <t>4. future income taxes are computed by applying the year-end statutory tax rate to future net cash flows after consideration of permanent differences and future income tax credits; and</t>
  </si>
  <si>
    <t>3. the future cash flows incorporate estimated production costs (including production taxes), future development costs and asset retirement costs. All cost estimates are based on year-end technical and economic conditions;</t>
  </si>
  <si>
    <t>2. the estimated future cash flows are determined based on prices used in estimating the Group’s proved oil and gas reserves;</t>
  </si>
  <si>
    <t>﻿1. estimates of proved reserves and the corresponding production profiles are based on current technical and economic conditions;</t>
  </si>
  <si>
    <t>﻿The standardized measure of discounted future net cash flows relating to proved oil and gas reserve quantities was developed as follows:</t>
  </si>
  <si>
    <t>End of year</t>
  </si>
  <si>
    <t>Purchases of reserves in place</t>
  </si>
  <si>
    <t>Net change in income taxes</t>
  </si>
  <si>
    <t>Accretion of discount</t>
  </si>
  <si>
    <t>Revisions of previous quantity estimates</t>
  </si>
  <si>
    <t>Previously estimated development costs incurred during the year</t>
  </si>
  <si>
    <t>Changes in estimated future development costs</t>
  </si>
  <si>
    <t>Extensions, discoveries and improved recovery</t>
  </si>
  <si>
    <t>Sales and transfers, net of production costs</t>
  </si>
  <si>
    <t xml:space="preserve">(2) Net acreage equals the sum of the Group’s equity stakes in gross acreage.
</t>
  </si>
  <si>
    <r>
      <t>Net</t>
    </r>
    <r>
      <rPr>
        <b/>
        <vertAlign val="superscript"/>
        <sz val="9"/>
        <color rgb="FF542C73"/>
        <rFont val="Arial"/>
        <family val="2"/>
      </rPr>
      <t>(2)</t>
    </r>
  </si>
  <si>
    <t>Gross</t>
  </si>
  <si>
    <t>Net</t>
  </si>
  <si>
    <t>Middle East &amp; North Africa</t>
  </si>
  <si>
    <t>﻿Europe &amp; Central Asia</t>
  </si>
  <si>
    <t>Developed
acreage</t>
  </si>
  <si>
    <t>(in thousands of acres)</t>
  </si>
  <si>
    <t>As of December 31,</t>
  </si>
  <si>
    <t>Gas</t>
  </si>
  <si>
    <t>Oil</t>
  </si>
  <si>
    <r>
      <t>Net 
productive 
wells</t>
    </r>
    <r>
      <rPr>
        <b/>
        <vertAlign val="superscript"/>
        <sz val="10"/>
        <color rgb="FF542C73"/>
        <rFont val="Arial"/>
        <family val="2"/>
      </rPr>
      <t>(1)</t>
    </r>
  </si>
  <si>
    <t>Gross 
productive 
wells</t>
  </si>
  <si>
    <t>(number of wells)</t>
  </si>
  <si>
    <t>(3) For information: service wells and stratigraphic wells are not reported in this table.</t>
  </si>
  <si>
    <t>Subtotal</t>
  </si>
  <si>
    <t>Development</t>
  </si>
  <si>
    <t>Exploratory</t>
  </si>
  <si>
    <t xml:space="preserve">(1) Net wells equal the sum of the Group’s equity stakes in gross wells. From 2013, includes wells for which surface facilities permitting production have not yet been constructed. Such wells are also reported in the table “Number of net productive and dry wells drilled”, for the year in which they were drilled.
</t>
  </si>
  <si>
    <r>
      <t xml:space="preserve">
Other wells</t>
    </r>
    <r>
      <rPr>
        <b/>
        <vertAlign val="superscript"/>
        <sz val="9"/>
        <rFont val="Arial"/>
        <family val="2"/>
      </rPr>
      <t>(2)</t>
    </r>
  </si>
  <si>
    <r>
      <t>Net</t>
    </r>
    <r>
      <rPr>
        <b/>
        <vertAlign val="superscript"/>
        <sz val="10"/>
        <color rgb="FF542C73"/>
        <rFont val="Arial"/>
        <family val="2"/>
      </rPr>
      <t>(1)</t>
    </r>
  </si>
  <si>
    <t>292.8</t>
  </si>
  <si>
    <t>281.5</t>
  </si>
  <si>
    <t>201.5</t>
  </si>
  <si>
    <t>18.5</t>
  </si>
  <si>
    <t>27.5</t>
  </si>
  <si>
    <t>13.6</t>
  </si>
  <si>
    <t>15.2</t>
  </si>
  <si>
    <t>5.2</t>
  </si>
  <si>
    <r>
      <t>Other wells</t>
    </r>
    <r>
      <rPr>
        <b/>
        <vertAlign val="superscript"/>
        <sz val="9"/>
        <rFont val="Arial"/>
        <family val="2"/>
      </rPr>
      <t> (2)</t>
    </r>
  </si>
  <si>
    <t>11.3</t>
  </si>
  <si>
    <t>1.9</t>
  </si>
  <si>
    <t>2.8</t>
  </si>
  <si>
    <t>4.7</t>
  </si>
  <si>
    <t>WELLS IN THE PROCESS OF BEING DRILLED (INCLUDING WELLS TEMPORARILY SUSPENDED)</t>
  </si>
  <si>
    <t>(2) Interest of Total Gabon. The Group has a financial interest of 58.28% in Total Gabon.</t>
  </si>
  <si>
    <t>(1) Excluding equity affiliates, except for the Yadana and Dolphin pipelines.</t>
  </si>
  <si>
    <t>31.24</t>
  </si>
  <si>
    <t>Ban-I Tong (Thai border)</t>
  </si>
  <si>
    <t>Yadana field</t>
  </si>
  <si>
    <t>Yadana</t>
  </si>
  <si>
    <t>27.50</t>
  </si>
  <si>
    <t>GLNG (Curtis Island)</t>
  </si>
  <si>
    <t>Fairview, Roma, Scotia, Arcadia</t>
  </si>
  <si>
    <t>Gladstone LNG</t>
  </si>
  <si>
    <t>Asia-Pacific</t>
  </si>
  <si>
    <t>25.00</t>
  </si>
  <si>
    <t>Uruguyana (Brazil) Canoas</t>
  </si>
  <si>
    <t>TSB</t>
  </si>
  <si>
    <t>9.67</t>
  </si>
  <si>
    <t>Porto Alegre via São Paulo</t>
  </si>
  <si>
    <t>Bolivia-Brazil border</t>
  </si>
  <si>
    <t>TBG</t>
  </si>
  <si>
    <t>32.68</t>
  </si>
  <si>
    <t>TGM</t>
  </si>
  <si>
    <t>24.50</t>
  </si>
  <si>
    <t>Taweelah-Fujairah-Al Ain (United Arab Emirates)</t>
  </si>
  <si>
    <t>North Field (Qatar)</t>
  </si>
  <si>
    <t>Dolphin</t>
  </si>
  <si>
    <t>40.00</t>
  </si>
  <si>
    <t>Owaza</t>
  </si>
  <si>
    <t>Rumuji</t>
  </si>
  <si>
    <t>NOPL</t>
  </si>
  <si>
    <t>Obite</t>
  </si>
  <si>
    <t>O.U.R</t>
  </si>
  <si>
    <r>
      <t>100.00 </t>
    </r>
    <r>
      <rPr>
        <vertAlign val="superscript"/>
        <sz val="9"/>
        <rFont val="Arial"/>
        <family val="2"/>
      </rPr>
      <t>(2)</t>
    </r>
  </si>
  <si>
    <t>Cap Lopez Terminal</t>
  </si>
  <si>
    <t>Mandji fields</t>
  </si>
  <si>
    <t>Mandji Pipes</t>
  </si>
  <si>
    <t>54.66</t>
  </si>
  <si>
    <t>Interconnector</t>
  </si>
  <si>
    <t>Bacton</t>
  </si>
  <si>
    <t>SEAL to Interconnector Link (SILK)</t>
  </si>
  <si>
    <t>25.73</t>
  </si>
  <si>
    <t>Elgin-Franklin, Shearwater</t>
  </si>
  <si>
    <t>Shearwater Elgin Area Line (SEAL)</t>
  </si>
  <si>
    <t>Sullom Voe</t>
  </si>
  <si>
    <t>Ninian</t>
  </si>
  <si>
    <t>Ninian Pipeline System</t>
  </si>
  <si>
    <t>ETAP</t>
  </si>
  <si>
    <t>Elgin-Franklin</t>
  </si>
  <si>
    <t>Forties (Unity)</t>
  </si>
  <si>
    <t>Bruce</t>
  </si>
  <si>
    <t>Bruce Liquid Export Line</t>
  </si>
  <si>
    <t>100.00</t>
  </si>
  <si>
    <t>Cormorant</t>
  </si>
  <si>
    <t>Alwyn North</t>
  </si>
  <si>
    <t>Alwyn Liquid Export Line</t>
  </si>
  <si>
    <t>Markham</t>
  </si>
  <si>
    <t>WGT K13-Extension</t>
  </si>
  <si>
    <t>4.66</t>
  </si>
  <si>
    <t>Den Helder</t>
  </si>
  <si>
    <t>K13A</t>
  </si>
  <si>
    <t>WGT K13-Den Helder</t>
  </si>
  <si>
    <t>5.00</t>
  </si>
  <si>
    <t>The Netherlands</t>
  </si>
  <si>
    <t>Kollsnes (Area E)</t>
  </si>
  <si>
    <t>Vestprosess</t>
  </si>
  <si>
    <t>3.71</t>
  </si>
  <si>
    <t>Troll B and C</t>
  </si>
  <si>
    <t>Troll Oil Pipeline I and II</t>
  </si>
  <si>
    <t>12.98</t>
  </si>
  <si>
    <t>Sture</t>
  </si>
  <si>
    <t>Oseberg, Brage and Veslefrikk</t>
  </si>
  <si>
    <t>Oseberg Transport System</t>
  </si>
  <si>
    <t>Ekofisk Treatment center</t>
  </si>
  <si>
    <t>Norpipe Oil</t>
  </si>
  <si>
    <t>Mongstad</t>
  </si>
  <si>
    <t>Kvitebjorn</t>
  </si>
  <si>
    <t>16.76</t>
  </si>
  <si>
    <t>Brae</t>
  </si>
  <si>
    <t>Heimdal</t>
  </si>
  <si>
    <t>Heimdal to Brae Condensate Line</t>
  </si>
  <si>
    <t>36.25</t>
  </si>
  <si>
    <t>Oseberg</t>
  </si>
  <si>
    <t>Frostpipe (inhibited)</t>
  </si>
  <si>
    <t>Ceyhan (Turkey, Mediterranean)</t>
  </si>
  <si>
    <t>Baku (Azerbaijan)</t>
  </si>
  <si>
    <t>Liquids</t>
  </si>
  <si>
    <t>Operator</t>
  </si>
  <si>
    <t>% interest</t>
  </si>
  <si>
    <t>Destination</t>
  </si>
  <si>
    <t>Origin</t>
  </si>
  <si>
    <t>Pipeline(s)</t>
  </si>
  <si>
    <t>(1) Part of Refining &amp; Chemicals.</t>
  </si>
  <si>
    <t>In operation</t>
  </si>
  <si>
    <t>Mainly solar</t>
  </si>
  <si>
    <t>Mainly solar and wind</t>
  </si>
  <si>
    <t>Taweelah A1 (Abu Dhabi)</t>
  </si>
  <si>
    <t>Energy source</t>
  </si>
  <si>
    <t>Status</t>
  </si>
  <si>
    <t>(4) Including Total's equity in Novatek</t>
  </si>
  <si>
    <t>(2) 2017 data restated to reflect volume estimates for Bontang LNG based on the 2016 SEC coefficient</t>
  </si>
  <si>
    <t>Yemen LNG</t>
  </si>
  <si>
    <t>Angola LNG</t>
  </si>
  <si>
    <t>Norway (Snøhvit)</t>
  </si>
  <si>
    <t>Qatar (Qatargas I)</t>
  </si>
  <si>
    <t>Qatar (Qatargas II)</t>
  </si>
  <si>
    <t>Nigeria (NLNG)</t>
  </si>
  <si>
    <r>
      <t>Indonesia</t>
    </r>
    <r>
      <rPr>
        <vertAlign val="superscript"/>
        <sz val="9"/>
        <rFont val="Arial"/>
        <family val="2"/>
      </rPr>
      <t> (2)</t>
    </r>
  </si>
  <si>
    <t>Syria</t>
  </si>
  <si>
    <r>
      <t>PIPELINE GAS SALES</t>
    </r>
    <r>
      <rPr>
        <b/>
        <vertAlign val="superscript"/>
        <sz val="12"/>
        <color rgb="FFFF6E23"/>
        <rFont val="Arial"/>
        <family val="2"/>
      </rPr>
      <t>(1)</t>
    </r>
  </si>
  <si>
    <t>(3) Condensates throughputs of BTP and HTC are included in refining throughputs and capacities as from 2015.</t>
  </si>
  <si>
    <t>(2) Capacity data based on crude distillation unit stream- day capacities under normal operating conditions, less the average of shutdown for regular repair and maintenance activities.</t>
  </si>
  <si>
    <t>Refinery throughput</t>
  </si>
  <si>
    <t>(in kb/d)</t>
  </si>
  <si>
    <r>
      <t>OPERATIONAL HIGHLIGHTS</t>
    </r>
    <r>
      <rPr>
        <b/>
        <vertAlign val="superscript"/>
        <sz val="12"/>
        <color rgb="FFFF6E23"/>
        <rFont val="Arial"/>
        <family val="2"/>
      </rPr>
      <t>(1)(3)</t>
    </r>
  </si>
  <si>
    <r>
      <rPr>
        <sz val="8"/>
        <color theme="1"/>
        <rFont val="Arial"/>
        <family val="2"/>
      </rPr>
      <t>(4) Condensates Splitter held by the joint venture HTC (50% TOTAL, 50% Hanwha and HTC operator) and included in the refining capacities from 31th December 2015.</t>
    </r>
  </si>
  <si>
    <r>
      <rPr>
        <sz val="8"/>
        <color theme="1"/>
        <rFont val="Arial"/>
        <family val="2"/>
      </rPr>
      <t>(1) Cat Crack: Catalytic Cracking; Cat Reform: Catalytic Reforming; Resid Hydrotreat: Residual Hydrotreating; Dist Hydrotreat: Distillate Hydrotreating; Alky: Alkylation; Isom: C5</t>
    </r>
    <r>
      <rPr>
        <sz val="8"/>
        <color theme="1"/>
        <rFont val="Monaco"/>
        <family val="2"/>
      </rPr>
      <t>⁠</t>
    </r>
    <r>
      <rPr>
        <sz val="8"/>
        <color theme="1"/>
        <rFont val="Arial"/>
        <family val="2"/>
      </rPr>
      <t>/</t>
    </r>
    <r>
      <rPr>
        <sz val="8"/>
        <color theme="1"/>
        <rFont val="Monaco"/>
        <family val="2"/>
      </rPr>
      <t>⁠</t>
    </r>
    <r>
      <rPr>
        <sz val="8"/>
        <color theme="1"/>
        <rFont val="Arial"/>
        <family val="2"/>
      </rPr>
      <t>C6 Isomerization; Vis: Visbreaker.</t>
    </r>
  </si>
  <si>
    <t>﻿Worldwide crude distillation</t>
  </si>
  <si>
    <t>﻿Total Asia</t>
  </si>
  <si>
    <t>﻿Saudi Arabia Jubail</t>
  </si>
  <si>
    <t>Qatar, Ras Laffan</t>
  </si>
  <si>
    <r>
      <t>Korea, Daesan</t>
    </r>
    <r>
      <rPr>
        <vertAlign val="superscript"/>
        <sz val="9"/>
        <rFont val="Arial"/>
        <family val="2"/>
      </rPr>
      <t> (4)</t>
    </r>
  </si>
  <si>
    <t>Asia &amp; Middle East</t>
  </si>
  <si>
    <t>Total Africa</t>
  </si>
  <si>
    <t>South Africa, Sasolburg</t>
  </si>
  <si>
    <t>Senegal, Dakar</t>
  </si>
  <si>
    <t>Côte d’Ivoire, Abidjan</t>
  </si>
  <si>
    <t>Cameroon, Limbe</t>
  </si>
  <si>
    <t>﻿Total United States</t>
  </si>
  <si>
    <r>
      <t>Texas, Port Arthur (Condensate Splitter) </t>
    </r>
    <r>
      <rPr>
        <vertAlign val="superscript"/>
        <sz val="9"/>
        <color theme="1"/>
        <rFont val="Arial"/>
        <family val="2"/>
      </rPr>
      <t>(3)</t>
    </r>
  </si>
  <si>
    <t>Texas, Port Arthur (Refinery)</t>
  </si>
  <si>
    <t>﻿Total rest of Europe</t>
  </si>
  <si>
    <t>Germany, Leuna</t>
  </si>
  <si>
    <t>Belgium, Antwerp</t>
  </si>
  <si>
    <t>Netherlands, Vlissingen</t>
  </si>
  <si>
    <r>
      <t>United Kingdom, Immingham</t>
    </r>
    <r>
      <rPr>
        <sz val="9"/>
        <color theme="1"/>
        <rFont val="Monaco"/>
        <family val="2"/>
      </rPr>
      <t>⁠⁠</t>
    </r>
    <r>
      <rPr>
        <sz val="9"/>
        <color theme="1"/>
        <rFont val="Arial"/>
        <family val="2"/>
      </rPr>
      <t>/</t>
    </r>
    <r>
      <rPr>
        <sz val="9"/>
        <color theme="1"/>
        <rFont val="Monaco"/>
        <family val="2"/>
      </rPr>
      <t>⁠⁠</t>
    </r>
    <r>
      <rPr>
        <sz val="9"/>
        <color theme="1"/>
        <rFont val="Arial"/>
        <family val="2"/>
      </rPr>
      <t>Lindsey</t>
    </r>
  </si>
  <si>
    <t>Total France</t>
  </si>
  <si>
    <t>Grandpuits</t>
  </si>
  <si>
    <t>Feyzin</t>
  </si>
  <si>
    <t>Donges</t>
  </si>
  <si>
    <t>Provence, La Mède</t>
  </si>
  <si>
    <t>Normandy, Gonfreville</t>
  </si>
  <si>
    <t>Vis</t>
  </si>
  <si>
    <t>Isom</t>
  </si>
  <si>
    <t>Alky</t>
  </si>
  <si>
    <t>Dist.
Hydro-
Treat</t>
  </si>
  <si>
    <t>Resid.
Hydro-
Treat</t>
  </si>
  <si>
    <t>Hydro- 
Cracking</t>
  </si>
  <si>
    <t>Cat 
Reform</t>
  </si>
  <si>
    <t>Cat 
Crack</t>
  </si>
  <si>
    <t>Group 
Capacity</t>
  </si>
  <si>
    <t>Group 
Interest</t>
  </si>
  <si>
    <t>Total 
Distillation
Capacity</t>
  </si>
  <si>
    <t xml:space="preserve">(kb/d) </t>
  </si>
  <si>
    <r>
      <t>Major upgrading plant capacity at 100%</t>
    </r>
    <r>
      <rPr>
        <b/>
        <vertAlign val="superscript"/>
        <sz val="10"/>
        <color rgb="FF00976D"/>
        <rFont val="Arial"/>
        <family val="2"/>
      </rPr>
      <t>(1)</t>
    </r>
  </si>
  <si>
    <t>(3) Including TOTAL share (50%) in HTC Condensate Splitter in Korea from December 31, 2015.</t>
  </si>
  <si>
    <t>(2) Including from December 31, 2015, TOTAL share in BTP Condensate Splitter (40%) in United States.</t>
  </si>
  <si>
    <r>
      <t>United States and French West Indies </t>
    </r>
    <r>
      <rPr>
        <vertAlign val="superscript"/>
        <sz val="9"/>
        <color theme="1"/>
        <rFont val="Arial"/>
        <family val="2"/>
      </rPr>
      <t>(2)</t>
    </r>
  </si>
  <si>
    <t>As of December 31, (kb/d)</t>
  </si>
  <si>
    <r>
      <rPr>
        <sz val="10"/>
        <color theme="1"/>
        <rFont val="Krungthep"/>
        <family val="2"/>
      </rPr>
      <t>﻿</t>
    </r>
    <r>
      <rPr>
        <sz val="10"/>
        <color theme="1"/>
        <rFont val="Arial"/>
        <family val="2"/>
      </rPr>
      <t>Capacity, throughput and production data include equity share of refineries in which the Group holds a direct or indirect interest:</t>
    </r>
  </si>
  <si>
    <r>
      <t>DISTILLATION CAPACITY (GROUP SHARE)</t>
    </r>
    <r>
      <rPr>
        <b/>
        <vertAlign val="superscript"/>
        <sz val="12"/>
        <color rgb="FFFF6E23"/>
        <rFont val="Arial"/>
        <family val="2"/>
      </rPr>
      <t>(1)</t>
    </r>
  </si>
  <si>
    <t>(3) Including TOTAL share (50%) in HTC Condensate Splitter in Korea from 2015. 2015 datas have been restated.</t>
  </si>
  <si>
    <t>(2) Including from 2015 TOTAL share in BTP Condensate Splitter (40%) in United States. 2015 datas have been restated.</t>
  </si>
  <si>
    <r>
      <t>Asia &amp; Middle East</t>
    </r>
    <r>
      <rPr>
        <vertAlign val="superscript"/>
        <sz val="9"/>
        <rFont val="Arial"/>
        <family val="2"/>
      </rPr>
      <t>(3)</t>
    </r>
  </si>
  <si>
    <r>
      <t>United States and French West Indies</t>
    </r>
    <r>
      <rPr>
        <vertAlign val="superscript"/>
        <sz val="9"/>
        <rFont val="Arial"/>
        <family val="2"/>
      </rPr>
      <t>(2)</t>
    </r>
  </si>
  <si>
    <r>
      <rPr>
        <sz val="9"/>
        <rFont val="Arial"/>
        <family val="2"/>
      </rPr>
      <t>France</t>
    </r>
  </si>
  <si>
    <t>(kb/d)</t>
  </si>
  <si>
    <r>
      <rPr>
        <sz val="10"/>
        <color theme="1"/>
        <rFont val="Arial"/>
        <family val="2"/>
      </rPr>
      <t>Capacity, throughput and production data include equity share of refineries in which the Group holds a direct or indirect interest:</t>
    </r>
  </si>
  <si>
    <r>
      <t>REFINERY THROUGHPUT (GROUP SHARE)</t>
    </r>
    <r>
      <rPr>
        <b/>
        <vertAlign val="superscript"/>
        <sz val="12"/>
        <color rgb="FFFF6E23"/>
        <rFont val="Arial"/>
        <family val="2"/>
      </rPr>
      <t>(1)</t>
    </r>
  </si>
  <si>
    <t>(5) Including TOTAL share (50%) in HTC Condensate Splitter in Korea from 2015. 2015 datas have been restated.</t>
  </si>
  <si>
    <t>(4) Including from 2015 TOTAL share in BTP Condensate Splitter (40%) in United States. 2015 datas have been restated.</t>
  </si>
  <si>
    <r>
      <rPr>
        <sz val="8"/>
        <color theme="1"/>
        <rFont val="Arial"/>
        <family val="2"/>
      </rPr>
      <t>(1) Including equity share of refineries in which the Group has a stake.</t>
    </r>
  </si>
  <si>
    <t>Average</t>
  </si>
  <si>
    <r>
      <t>Asia &amp; Middle East</t>
    </r>
    <r>
      <rPr>
        <vertAlign val="superscript"/>
        <sz val="9"/>
        <rFont val="Arial"/>
        <family val="2"/>
      </rPr>
      <t>(5)</t>
    </r>
  </si>
  <si>
    <r>
      <t>Americas</t>
    </r>
    <r>
      <rPr>
        <vertAlign val="superscript"/>
        <sz val="9"/>
        <rFont val="Arial"/>
        <family val="2"/>
      </rPr>
      <t>(4)</t>
    </r>
  </si>
  <si>
    <r>
      <t>Rest of Europe</t>
    </r>
    <r>
      <rPr>
        <vertAlign val="superscript"/>
        <sz val="9"/>
        <rFont val="Arial"/>
        <family val="2"/>
      </rPr>
      <t> (3)</t>
    </r>
  </si>
  <si>
    <t>(%)</t>
  </si>
  <si>
    <r>
      <t>UTILIZATION RATE (BASED ON CRUDE AND OTHER FEEDSTOCKS)</t>
    </r>
    <r>
      <rPr>
        <b/>
        <vertAlign val="superscript"/>
        <sz val="12"/>
        <color rgb="FFFF6E23"/>
        <rFont val="Arial"/>
        <family val="2"/>
      </rPr>
      <t>(1)(2)</t>
    </r>
  </si>
  <si>
    <r>
      <rPr>
        <b/>
        <sz val="9"/>
        <color rgb="FF00976D"/>
        <rFont val="Arial Bold"/>
        <family val="2"/>
      </rPr>
      <t>Average</t>
    </r>
  </si>
  <si>
    <r>
      <t>UTILIZATION RATE (BASED ON CRUDE ONLY)</t>
    </r>
    <r>
      <rPr>
        <b/>
        <vertAlign val="superscript"/>
        <sz val="12"/>
        <color rgb="FFFF6E23"/>
        <rFont val="Arial"/>
        <family val="2"/>
      </rPr>
      <t>(1)(2)</t>
    </r>
  </si>
  <si>
    <r>
      <rPr>
        <sz val="8"/>
        <color theme="1"/>
        <rFont val="Arial"/>
        <family val="2"/>
      </rPr>
      <t>(1) For refineries not 100% owned by TOTAL the production shown is TOTAL’s equity share of the site’s overall production.</t>
    </r>
  </si>
  <si>
    <t>Other products</t>
  </si>
  <si>
    <t>Bitumen</t>
  </si>
  <si>
    <t>Lubricants</t>
  </si>
  <si>
    <t>Fuel oils</t>
  </si>
  <si>
    <t>Diesel fuel and heating oils</t>
  </si>
  <si>
    <t>Avgas, jet fuel and kerosene</t>
  </si>
  <si>
    <t>Motor gasoline</t>
  </si>
  <si>
    <r>
      <rPr>
        <sz val="9"/>
        <rFont val="Arial"/>
        <family val="2"/>
      </rPr>
      <t>LPG</t>
    </r>
  </si>
  <si>
    <r>
      <t>The table below sets forth by product category TOTAL’s net share of refined quantities produced at the Group’s refineries</t>
    </r>
    <r>
      <rPr>
        <vertAlign val="superscript"/>
        <sz val="10"/>
        <color theme="1"/>
        <rFont val="Arial"/>
        <family val="2"/>
      </rPr>
      <t>(1)(2)</t>
    </r>
    <r>
      <rPr>
        <sz val="10"/>
        <color theme="1"/>
        <rFont val="Arial"/>
        <family val="2"/>
      </rPr>
      <t>.</t>
    </r>
  </si>
  <si>
    <r>
      <t>PRODUCTION LEVELS (GROUP SHARE)</t>
    </r>
    <r>
      <rPr>
        <b/>
        <vertAlign val="superscript"/>
        <sz val="12"/>
        <color rgb="FFFF6E23"/>
        <rFont val="Arial"/>
        <family val="2"/>
      </rPr>
      <t>(1)</t>
    </r>
  </si>
  <si>
    <r>
      <rPr>
        <sz val="8"/>
        <color theme="1"/>
        <rFont val="Krungthep"/>
        <family val="2"/>
      </rPr>
      <t>﻿</t>
    </r>
    <r>
      <rPr>
        <sz val="8"/>
        <color theme="1"/>
        <rFont val="Arial"/>
        <family val="2"/>
      </rPr>
      <t>(5) Mainly Monoethylene Glycol (MEG) and Cyclohexane.</t>
    </r>
  </si>
  <si>
    <r>
      <rPr>
        <sz val="8"/>
        <color theme="1"/>
        <rFont val="Krungthep"/>
        <family val="2"/>
      </rPr>
      <t>﻿</t>
    </r>
    <r>
      <rPr>
        <sz val="8"/>
        <color theme="1"/>
        <rFont val="Arial"/>
        <family val="2"/>
      </rPr>
      <t xml:space="preserve">(4) Including monomer styrene.
</t>
    </r>
  </si>
  <si>
    <r>
      <rPr>
        <sz val="8"/>
        <color theme="1"/>
        <rFont val="Krungthep"/>
        <family val="2"/>
      </rPr>
      <t>﻿</t>
    </r>
    <r>
      <rPr>
        <sz val="8"/>
        <color theme="1"/>
        <rFont val="Arial"/>
        <family val="2"/>
      </rPr>
      <t xml:space="preserve">(3) Ethylene + Propylene + Butadiene.
</t>
    </r>
  </si>
  <si>
    <r>
      <rPr>
        <sz val="8"/>
        <color theme="1"/>
        <rFont val="Krungthep"/>
        <family val="2"/>
      </rPr>
      <t>﻿</t>
    </r>
    <r>
      <rPr>
        <sz val="8"/>
        <color theme="1"/>
        <rFont val="Arial"/>
        <family val="2"/>
      </rPr>
      <t>(2) Including interests in Qatar, 50% of Hanwha Total Petrochemicals Co. Ltd and 37.5% of SATORP in Saudi Arabia.</t>
    </r>
  </si>
  <si>
    <r>
      <rPr>
        <sz val="8"/>
        <color theme="1"/>
        <rFont val="Krungthep"/>
        <family val="2"/>
      </rPr>
      <t>﻿</t>
    </r>
    <r>
      <rPr>
        <sz val="8"/>
        <color theme="1"/>
        <rFont val="Arial"/>
        <family val="2"/>
      </rPr>
      <t>(1) Excluding inter-segment sales.</t>
    </r>
  </si>
  <si>
    <t xml:space="preserve"> -   </t>
  </si>
  <si>
    <r>
      <t>Others</t>
    </r>
    <r>
      <rPr>
        <vertAlign val="superscript"/>
        <sz val="9"/>
        <rFont val="Arial"/>
        <family val="2"/>
      </rPr>
      <t> (5)</t>
    </r>
  </si>
  <si>
    <t>Polystyrene</t>
  </si>
  <si>
    <t>Polypropylene</t>
  </si>
  <si>
    <t>Polyethylene</t>
  </si>
  <si>
    <r>
      <t>Aromatics</t>
    </r>
    <r>
      <rPr>
        <vertAlign val="superscript"/>
        <sz val="9"/>
        <rFont val="Arial"/>
        <family val="2"/>
      </rPr>
      <t> (4)</t>
    </r>
  </si>
  <si>
    <r>
      <rPr>
        <sz val="9"/>
        <rFont val="Arial"/>
        <family val="2"/>
      </rPr>
      <t>Olefins </t>
    </r>
    <r>
      <rPr>
        <vertAlign val="superscript"/>
        <sz val="9"/>
        <rFont val="Arial"/>
        <family val="2"/>
      </rPr>
      <t>(3)</t>
    </r>
  </si>
  <si>
    <t>World</t>
  </si>
  <si>
    <r>
      <t>Asia and 
Middle 
East</t>
    </r>
    <r>
      <rPr>
        <b/>
        <vertAlign val="superscript"/>
        <sz val="10"/>
        <color rgb="FF00976D"/>
        <rFont val="Arial"/>
        <family val="2"/>
      </rPr>
      <t>(2)</t>
    </r>
  </si>
  <si>
    <t>North 
America</t>
  </si>
  <si>
    <t>Europe</t>
  </si>
  <si>
    <t>(in thousands of tons)</t>
  </si>
  <si>
    <r>
      <t>MAIN PRODUCTION CAPACITIES AT YEAR-END</t>
    </r>
    <r>
      <rPr>
        <b/>
        <vertAlign val="superscript"/>
        <sz val="12"/>
        <color rgb="FFFF6E23"/>
        <rFont val="Arial"/>
        <family val="2"/>
      </rPr>
      <t>(1)</t>
    </r>
  </si>
  <si>
    <r>
      <rPr>
        <sz val="8"/>
        <color theme="1"/>
        <rFont val="Arial"/>
        <family val="2"/>
      </rPr>
      <t>(1) Excluding inter-segment sales and sales by equity affiliates and including fertilizers sales.</t>
    </r>
  </si>
  <si>
    <r>
      <rPr>
        <sz val="8"/>
        <color theme="1"/>
        <rFont val="Arial"/>
        <family val="2"/>
      </rPr>
      <t>(1) Bostik sale to Arkema completed on February 2, 2015.</t>
    </r>
  </si>
  <si>
    <r>
      <t>Atotech</t>
    </r>
    <r>
      <rPr>
        <vertAlign val="superscript"/>
        <sz val="9"/>
        <rFont val="Arial"/>
        <family val="2"/>
      </rPr>
      <t> (2)</t>
    </r>
  </si>
  <si>
    <r>
      <t>Bostik</t>
    </r>
    <r>
      <rPr>
        <vertAlign val="superscript"/>
        <sz val="9"/>
        <rFont val="Arial"/>
        <family val="2"/>
      </rPr>
      <t> (1)</t>
    </r>
  </si>
  <si>
    <t>Hutchinson</t>
  </si>
  <si>
    <t>SALES BY ACTIVITY – SPECIALITY CHEMICALS PRODUCTS</t>
  </si>
  <si>
    <r>
      <t>Adhesives</t>
    </r>
    <r>
      <rPr>
        <vertAlign val="superscript"/>
        <sz val="9"/>
        <rFont val="Arial"/>
        <family val="2"/>
      </rPr>
      <t> (3)</t>
    </r>
  </si>
  <si>
    <t>Elastomer processing</t>
  </si>
  <si>
    <r>
      <rPr>
        <sz val="8"/>
        <color theme="1"/>
        <rFont val="Arial"/>
        <family val="2"/>
      </rPr>
      <t>(1) Results of Trading and bulk sales are reported in the Refining &amp; Chemicals segment.</t>
    </r>
  </si>
  <si>
    <r>
      <t>Trading sales</t>
    </r>
    <r>
      <rPr>
        <vertAlign val="superscript"/>
        <sz val="9"/>
        <rFont val="Arial"/>
        <family val="2"/>
      </rPr>
      <t> (1)</t>
    </r>
  </si>
  <si>
    <t>Total Worldwide</t>
  </si>
  <si>
    <t>Total Asia-Pacific</t>
  </si>
  <si>
    <t>Indian Ocean islands</t>
  </si>
  <si>
    <t>Pacific</t>
  </si>
  <si>
    <t>Total Middle East</t>
  </si>
  <si>
    <t>Jordan, Lebanon, Turkey and others</t>
  </si>
  <si>
    <t>Total Americas</t>
  </si>
  <si>
    <t>Latin America</t>
  </si>
  <si>
    <t>Central Africa</t>
  </si>
  <si>
    <t>Southern Africa</t>
  </si>
  <si>
    <t>Eastern Africa</t>
  </si>
  <si>
    <t>Western Africa</t>
  </si>
  <si>
    <t>Northern Africa</t>
  </si>
  <si>
    <t>Total Europe</t>
  </si>
  <si>
    <t>Spain</t>
  </si>
  <si>
    <t>Germany</t>
  </si>
  <si>
    <t>Benelux</t>
  </si>
  <si>
    <t>Solvents</t>
  </si>
  <si>
    <t>Total excluding AS24</t>
  </si>
  <si>
    <t>Middle East</t>
  </si>
  <si>
    <t>AS24 Stations</t>
  </si>
  <si>
    <t>Eastern Europe (Poland)</t>
  </si>
  <si>
    <t>﻿France</t>
  </si>
  <si>
    <t>GAS, RENEWABLE &amp; POWER</t>
  </si>
  <si>
    <r>
      <t>SALES BY ACTIVITY</t>
    </r>
    <r>
      <rPr>
        <b/>
        <sz val="12"/>
        <color rgb="FFFF6E23"/>
        <rFont val="Arial"/>
        <family val="2"/>
      </rPr>
      <t xml:space="preserve">– SPECIALITY CHEMICALS PRODUCTS </t>
    </r>
    <r>
      <rPr>
        <b/>
        <vertAlign val="superscript"/>
        <sz val="12"/>
        <color rgb="FFFF6E23"/>
        <rFont val="Arial"/>
        <family val="2"/>
      </rPr>
      <t>(1)</t>
    </r>
  </si>
  <si>
    <t>1801</t>
  </si>
  <si>
    <r>
      <rPr>
        <b/>
        <sz val="10"/>
        <color rgb="FFFF6E23"/>
        <rFont val="Lucida Sans Unicode"/>
        <family val="2"/>
      </rPr>
      <t>﻿</t>
    </r>
    <r>
      <rPr>
        <b/>
        <sz val="10"/>
        <color rgb="FFFF6E23"/>
        <rFont val="Arial Bold"/>
      </rPr>
      <t>By main products</t>
    </r>
  </si>
  <si>
    <t xml:space="preserve">Italy (6) </t>
  </si>
  <si>
    <t>Bulk sales</t>
  </si>
  <si>
    <r>
      <t xml:space="preserve">Other </t>
    </r>
    <r>
      <rPr>
        <vertAlign val="superscript"/>
        <sz val="9"/>
        <rFont val="Arial"/>
        <family val="2"/>
      </rPr>
      <t>(1)</t>
    </r>
  </si>
  <si>
    <t>Caribbean Islands</t>
  </si>
  <si>
    <t>East Asia</t>
  </si>
  <si>
    <t>(1) Represents supply to African non consolidated group companies and third parties.</t>
  </si>
  <si>
    <t>LPG</t>
  </si>
  <si>
    <t>Avgas and jet fuel</t>
  </si>
  <si>
    <t>Jordan, Lebanon, Turkey</t>
  </si>
  <si>
    <t>﻿Since January, 1, 2017, Total has been structured around four business segments: Exploration &amp; Production; Gas, Renewables &amp; Power; Refining &amp; Chemicals and Marketing &amp; Services. In addition, the Corporate segment includes operating and financial activities.</t>
  </si>
  <si>
    <t>Certain figures for the years 2015 and 2016 have been restated in order to reflect this organization. 2014 business segments data have not been restated therefore the Exploration &amp; Production segment includes Gas businesses and the Marketing &amp; Services segment includes New Energies and Biofuels businesses for the year 2014.</t>
  </si>
  <si>
    <t>﻿Sales</t>
  </si>
  <si>
    <r>
      <t>Adjusted net operating income from business segments</t>
    </r>
    <r>
      <rPr>
        <b/>
        <vertAlign val="superscript"/>
        <sz val="9"/>
        <rFont val="Arial"/>
        <family val="2"/>
      </rPr>
      <t> (1)</t>
    </r>
  </si>
  <si>
    <r>
      <t>Adjusted net income (Group share)</t>
    </r>
    <r>
      <rPr>
        <b/>
        <vertAlign val="superscript"/>
        <sz val="9"/>
        <rFont val="Arial"/>
        <family val="2"/>
      </rPr>
      <t> (1)</t>
    </r>
  </si>
  <si>
    <r>
      <t>Adjusted fully-diluted earnings per share ($)</t>
    </r>
    <r>
      <rPr>
        <b/>
        <vertAlign val="superscript"/>
        <sz val="9"/>
        <rFont val="Arial"/>
        <family val="2"/>
      </rPr>
      <t> (1) (2)</t>
    </r>
  </si>
  <si>
    <t>5.05</t>
  </si>
  <si>
    <t>4.12</t>
  </si>
  <si>
    <t>3.38</t>
  </si>
  <si>
    <t>4.51</t>
  </si>
  <si>
    <t>5.63</t>
  </si>
  <si>
    <r>
      <t>Dividend per share (€)</t>
    </r>
    <r>
      <rPr>
        <b/>
        <vertAlign val="superscript"/>
        <sz val="9"/>
        <rFont val="Arial"/>
        <family val="2"/>
      </rPr>
      <t> (2)</t>
    </r>
  </si>
  <si>
    <r>
      <t>2.56</t>
    </r>
    <r>
      <rPr>
        <b/>
        <vertAlign val="superscript"/>
        <sz val="9"/>
        <rFont val="Arial"/>
        <family val="2"/>
      </rPr>
      <t> (3)</t>
    </r>
  </si>
  <si>
    <t>2.48</t>
  </si>
  <si>
    <t>2.45</t>
  </si>
  <si>
    <t>2.44</t>
  </si>
  <si>
    <r>
      <t>Dividend per ADR ($)</t>
    </r>
    <r>
      <rPr>
        <b/>
        <vertAlign val="superscript"/>
        <sz val="9"/>
        <rFont val="Arial"/>
        <family val="2"/>
      </rPr>
      <t> (2)</t>
    </r>
  </si>
  <si>
    <r>
      <t>2.94</t>
    </r>
    <r>
      <rPr>
        <b/>
        <vertAlign val="superscript"/>
        <sz val="9"/>
        <color theme="1"/>
        <rFont val="Arial"/>
      </rPr>
      <t> (3) (4)</t>
    </r>
  </si>
  <si>
    <t>2.96</t>
  </si>
  <si>
    <t>2.61</t>
  </si>
  <si>
    <t>2.67</t>
  </si>
  <si>
    <t>2.93</t>
  </si>
  <si>
    <t>Net-debt-to-equity ratio (as of December 31)</t>
  </si>
  <si>
    <t>15.5%</t>
  </si>
  <si>
    <t>11.9%</t>
  </si>
  <si>
    <t>21.1%</t>
  </si>
  <si>
    <t>21.8%</t>
  </si>
  <si>
    <t>23.5%</t>
  </si>
  <si>
    <r>
      <t>Return on average capital employed (ROACE)</t>
    </r>
    <r>
      <rPr>
        <vertAlign val="superscript"/>
        <sz val="9"/>
        <rFont val="Arial"/>
        <family val="2"/>
      </rPr>
      <t> (5)</t>
    </r>
  </si>
  <si>
    <t>11.8%</t>
  </si>
  <si>
    <t>9.4%</t>
  </si>
  <si>
    <t>7.5%</t>
  </si>
  <si>
    <t>11.1%</t>
  </si>
  <si>
    <t>Return on equity (ROE)</t>
  </si>
  <si>
    <t>12.2%</t>
  </si>
  <si>
    <t>10.1%</t>
  </si>
  <si>
    <t>8.7%</t>
  </si>
  <si>
    <t>11.5%</t>
  </si>
  <si>
    <t>13.5%</t>
  </si>
  <si>
    <r>
      <t>Operating cash flow before working capital changes</t>
    </r>
    <r>
      <rPr>
        <vertAlign val="superscript"/>
        <sz val="9"/>
        <rFont val="Arial"/>
        <family val="2"/>
      </rPr>
      <t> (6)</t>
    </r>
  </si>
  <si>
    <r>
      <t>Operating cash flow before working capital changes w/o financial charges (DACF) </t>
    </r>
    <r>
      <rPr>
        <vertAlign val="superscript"/>
        <sz val="9"/>
        <rFont val="Arial"/>
        <family val="2"/>
      </rPr>
      <t>(7)</t>
    </r>
  </si>
  <si>
    <r>
      <t>Gross investments</t>
    </r>
    <r>
      <rPr>
        <vertAlign val="superscript"/>
        <sz val="9"/>
        <rFont val="Arial"/>
        <family val="2"/>
      </rPr>
      <t> (8)</t>
    </r>
  </si>
  <si>
    <r>
      <t>Organic investments </t>
    </r>
    <r>
      <rPr>
        <vertAlign val="superscript"/>
        <sz val="9"/>
        <rFont val="Arial"/>
        <family val="2"/>
      </rPr>
      <t>(9)</t>
    </r>
  </si>
  <si>
    <r>
      <t xml:space="preserve">(1) </t>
    </r>
    <r>
      <rPr>
        <sz val="8"/>
        <color theme="1"/>
        <rFont val="Arial"/>
        <family val="2"/>
      </rPr>
      <t>Adjusted results are defined as income at replacement cost, excluding non-recurring items, and excluding the impact of fair value changes.</t>
    </r>
  </si>
  <si>
    <r>
      <t xml:space="preserve">(2) </t>
    </r>
    <r>
      <rPr>
        <sz val="8"/>
        <rFont val="Arial"/>
        <family val="2"/>
      </rPr>
      <t>Based on the fully-diluted weighted-average number of common shares outstanding during the period.</t>
    </r>
  </si>
  <si>
    <r>
      <t xml:space="preserve">(3) </t>
    </r>
    <r>
      <rPr>
        <sz val="8"/>
        <rFont val="Arial"/>
        <family val="2"/>
      </rPr>
      <t>2018 dividend subject to approval at the May 29, 2019 Annual Shareholders’ Meeting.</t>
    </r>
  </si>
  <si>
    <r>
      <t xml:space="preserve">(4) </t>
    </r>
    <r>
      <rPr>
        <sz val="8"/>
        <color theme="1"/>
        <rFont val="Arial"/>
        <family val="2"/>
      </rPr>
      <t>2018 estimated dividend in dollars includes the first quarterly interim ADR dividend of $0.74 paid in October 2018 and the second quarterly interim ADR dividend of $0.74 paid in January 2019, as well as the third quarterly interim ADR dividend of $0.73 payable in April 2019 and the proposed final interim ADR dividend of $0.73 payable in June 2019, both converted at a rate of $1.15/€.</t>
    </r>
  </si>
  <si>
    <r>
      <t xml:space="preserve">(5) </t>
    </r>
    <r>
      <rPr>
        <sz val="8"/>
        <color theme="1"/>
        <rFont val="Lato Black"/>
        <family val="2"/>
      </rPr>
      <t>﻿</t>
    </r>
    <r>
      <rPr>
        <sz val="8"/>
        <color theme="1"/>
        <rFont val="Arial"/>
        <family val="2"/>
      </rPr>
      <t>Based on adjusted net operating income and average capital employed using replacement cost.</t>
    </r>
  </si>
  <si>
    <r>
      <t xml:space="preserve">(6) </t>
    </r>
    <r>
      <rPr>
        <sz val="8"/>
        <color theme="1"/>
        <rFont val="Lato Black"/>
        <family val="2"/>
      </rPr>
      <t>﻿</t>
    </r>
    <r>
      <rPr>
        <sz val="8"/>
        <color theme="1"/>
        <rFont val="Arial"/>
        <family val="2"/>
      </rPr>
      <t>Operating cash flow before working capital changes, previously referred to as adjusted cash flow from operations, is defined as cash flow from operating activities before changes in working capital at replacement cost.</t>
    </r>
  </si>
  <si>
    <r>
      <t xml:space="preserve">(7) </t>
    </r>
    <r>
      <rPr>
        <sz val="8"/>
        <color theme="1"/>
        <rFont val="Lato Black"/>
        <family val="2"/>
      </rPr>
      <t>﻿</t>
    </r>
    <r>
      <rPr>
        <sz val="8"/>
        <color theme="1"/>
        <rFont val="Arial"/>
        <family val="2"/>
      </rPr>
      <t>DACF = debt adjusted cash flow. Cash flow from operating activities before changes in working capital at replacement cost, without financial charges.</t>
    </r>
  </si>
  <si>
    <r>
      <t xml:space="preserve">(8) </t>
    </r>
    <r>
      <rPr>
        <sz val="8"/>
        <color theme="1"/>
        <rFont val="Lato Black"/>
        <family val="2"/>
      </rPr>
      <t>﻿</t>
    </r>
    <r>
      <rPr>
        <sz val="8"/>
        <color theme="1"/>
        <rFont val="Arial"/>
        <family val="2"/>
      </rPr>
      <t>Including acquisitions and increases in non-current loans.</t>
    </r>
  </si>
  <si>
    <r>
      <t xml:space="preserve">(9) </t>
    </r>
    <r>
      <rPr>
        <sz val="8"/>
        <color theme="1"/>
        <rFont val="Lato Black"/>
        <family val="2"/>
      </rPr>
      <t>﻿</t>
    </r>
    <r>
      <rPr>
        <sz val="8"/>
        <color theme="1"/>
        <rFont val="Arial"/>
        <family val="2"/>
      </rPr>
      <t>Organic investments = net investments, excluding acquisitions, divestments and other operations with non-controlling interests.</t>
    </r>
  </si>
  <si>
    <t>﻿Year-end euro/dollar (€/$)</t>
  </si>
  <si>
    <t xml:space="preserve">1.15 </t>
  </si>
  <si>
    <t xml:space="preserve">1.20 </t>
  </si>
  <si>
    <t xml:space="preserve">1.05 </t>
  </si>
  <si>
    <t>1.09</t>
  </si>
  <si>
    <t>1.21</t>
  </si>
  <si>
    <t>Average euro/dollar (€/$)</t>
  </si>
  <si>
    <t xml:space="preserve">1.18 </t>
  </si>
  <si>
    <t xml:space="preserve">1.13 </t>
  </si>
  <si>
    <t xml:space="preserve">1.11 </t>
  </si>
  <si>
    <t>1.11</t>
  </si>
  <si>
    <t>1.33</t>
  </si>
  <si>
    <t>54.1</t>
  </si>
  <si>
    <t>66.6</t>
  </si>
  <si>
    <t>56.8</t>
  </si>
  <si>
    <t>37.3</t>
  </si>
  <si>
    <t>57.3</t>
  </si>
  <si>
    <t>71.3</t>
  </si>
  <si>
    <t>54.2</t>
  </si>
  <si>
    <t>43.7</t>
  </si>
  <si>
    <t>52.4</t>
  </si>
  <si>
    <t>99.0</t>
  </si>
  <si>
    <r>
      <t>Average refining margins ($/t) – ERMI</t>
    </r>
    <r>
      <rPr>
        <vertAlign val="superscript"/>
        <sz val="9"/>
        <rFont val="Arial"/>
        <family val="2"/>
      </rPr>
      <t> (1)</t>
    </r>
  </si>
  <si>
    <t>32.3</t>
  </si>
  <si>
    <t>40.9</t>
  </si>
  <si>
    <t>34.1</t>
  </si>
  <si>
    <t>48.5</t>
  </si>
  <si>
    <t>18.7</t>
  </si>
  <si>
    <r>
      <t>Adjusted fully diluted earnings per share</t>
    </r>
    <r>
      <rPr>
        <vertAlign val="superscript"/>
        <sz val="9"/>
        <rFont val="Arial"/>
        <family val="2"/>
      </rPr>
      <t xml:space="preserve"> </t>
    </r>
    <r>
      <rPr>
        <sz val="9"/>
        <rFont val="Arial"/>
        <family val="2"/>
      </rPr>
      <t>($)</t>
    </r>
    <r>
      <rPr>
        <vertAlign val="superscript"/>
        <sz val="9"/>
        <rFont val="Arial"/>
        <family val="2"/>
      </rPr>
      <t>(1)</t>
    </r>
  </si>
  <si>
    <r>
      <t>Average refining margins ($</t>
    </r>
    <r>
      <rPr>
        <sz val="9"/>
        <rFont val="Arial"/>
        <family val="2"/>
      </rPr>
      <t>/</t>
    </r>
    <r>
      <rPr>
        <sz val="9"/>
        <rFont val="Arial"/>
        <family val="2"/>
      </rPr>
      <t>t) – ERMI </t>
    </r>
    <r>
      <rPr>
        <vertAlign val="superscript"/>
        <sz val="9"/>
        <rFont val="Arial"/>
        <family val="2"/>
      </rPr>
      <t>(1)</t>
    </r>
  </si>
  <si>
    <r>
      <t>TOTAL average liquids price ($</t>
    </r>
    <r>
      <rPr>
        <sz val="9"/>
        <rFont val="Arial"/>
        <family val="2"/>
      </rPr>
      <t>/</t>
    </r>
    <r>
      <rPr>
        <sz val="9"/>
        <rFont val="Arial"/>
        <family val="2"/>
      </rPr>
      <t>b)</t>
    </r>
    <r>
      <rPr>
        <vertAlign val="superscript"/>
        <sz val="9"/>
        <rFont val="Arial"/>
        <family val="2"/>
      </rPr>
      <t> (3)</t>
    </r>
  </si>
  <si>
    <t>Year 2018</t>
  </si>
  <si>
    <r>
      <t xml:space="preserve">1,364 </t>
    </r>
    <r>
      <rPr>
        <vertAlign val="superscript"/>
        <sz val="9"/>
        <rFont val="Arial"/>
        <family val="2"/>
      </rPr>
      <t>(1)</t>
    </r>
  </si>
  <si>
    <r>
      <t xml:space="preserve">2,747 </t>
    </r>
    <r>
      <rPr>
        <vertAlign val="superscript"/>
        <sz val="9"/>
        <rFont val="Arial"/>
        <family val="2"/>
      </rPr>
      <t>(3)</t>
    </r>
  </si>
  <si>
    <r>
      <t>1,077 </t>
    </r>
    <r>
      <rPr>
        <vertAlign val="superscript"/>
        <sz val="9"/>
        <rFont val="Arial"/>
        <family val="2"/>
      </rPr>
      <t>(5)</t>
    </r>
  </si>
  <si>
    <r>
      <t xml:space="preserve">1,189 </t>
    </r>
    <r>
      <rPr>
        <vertAlign val="superscript"/>
        <sz val="9"/>
        <rFont val="Arial"/>
        <family val="2"/>
      </rPr>
      <t>(7)</t>
    </r>
  </si>
  <si>
    <r>
      <t>4,901 </t>
    </r>
    <r>
      <rPr>
        <vertAlign val="superscript"/>
        <sz val="9"/>
        <rFont val="Arial"/>
        <family val="2"/>
      </rPr>
      <t>(9)</t>
    </r>
  </si>
  <si>
    <r>
      <t xml:space="preserve">70 </t>
    </r>
    <r>
      <rPr>
        <vertAlign val="superscript"/>
        <sz val="9"/>
        <rFont val="Arial"/>
        <family val="2"/>
      </rPr>
      <t>(2)</t>
    </r>
  </si>
  <si>
    <r>
      <t xml:space="preserve">1,106 </t>
    </r>
    <r>
      <rPr>
        <vertAlign val="superscript"/>
        <sz val="9"/>
        <rFont val="Arial"/>
        <family val="2"/>
      </rPr>
      <t>(4)</t>
    </r>
  </si>
  <si>
    <r>
      <t>491 </t>
    </r>
    <r>
      <rPr>
        <vertAlign val="superscript"/>
        <sz val="9"/>
        <rFont val="Arial"/>
        <family val="2"/>
      </rPr>
      <t>(6)</t>
    </r>
  </si>
  <si>
    <r>
      <t>504 </t>
    </r>
    <r>
      <rPr>
        <vertAlign val="superscript"/>
        <sz val="9"/>
        <rFont val="Arial"/>
        <family val="2"/>
      </rPr>
      <t>(8)</t>
    </r>
  </si>
  <si>
    <r>
      <t>1,760 </t>
    </r>
    <r>
      <rPr>
        <vertAlign val="superscript"/>
        <sz val="9"/>
        <rFont val="Arial"/>
        <family val="2"/>
      </rPr>
      <t>(10)</t>
    </r>
  </si>
  <si>
    <t>(1) $1,077 million of  Ichthys  in Australia have been classified as “Assets classified as held for sale”. $116 million of Total Petrochemicals (Ningbo) Ltd and $79 million of Total Petrochemicals Foshan in China have been classified as “Assets classified as held for sale”. $61 million of Hazira LNG Private Ltd and $31 million of Hazira Port Private Ltd in India have been classified as “Assets classified as held for sale”.</t>
  </si>
  <si>
    <t>(2) $41 million of Total E&amp;P Ichthys BV in Netherlands has been classified as “Liabilities directly associated with the assets classified as held for sale”. $16 million of Total Petrochemicals Foshan and $13 million of Total Petrochemicals (Ningbo) Ltd in China have been classified as “Liabilities directly associated with the assets classified as held for sale”.</t>
  </si>
  <si>
    <t xml:space="preserve">(3) $2,581 million of Martin Linge in Norway has been classified as “Assets classified as held for sale”. $166 million of Total Erg in Italy has been classified as “Assets classified as held for sale”. </t>
  </si>
  <si>
    <t>(4) $1,106 million of Martin Linge in Norway has been classified as “Liabilities directly associated with the assets classified as held for sale”.</t>
  </si>
  <si>
    <t xml:space="preserve">(5) $1,077 million of Atotech has been classified as “Assets classified as held for sale”. </t>
  </si>
  <si>
    <t>(6) $491 million of Atotech has been classified as “Liabilities directly associated with the assets classified as held for sale”.</t>
  </si>
  <si>
    <t>(7) $497 million of Fuka in United Kingdom has been classified as “Assets classified as held for sale”. $458 million of Total Turkyie has been classified as “Assets classified as held for sale”. $234 million of Kharyaga in Russia has been classified as “Assets held for sale”.</t>
  </si>
  <si>
    <t>(8) $82 million of Fuka in United Kingdom has been classified as “Liabilities directly associated with the assets classified as held for sale”. $258 million of Total Turkyie has been classified as “Liabilities directly associated with the assets classified as held for sale”. $164 million of Kharyaga in Russia has been classified as “Liabilities directly associated with the assets classified as held for sale”.</t>
  </si>
  <si>
    <t>(9) $2,401 million of OML 138 in Nigeria has been classified as “Assets classified as held for sale”. $1,664 million of Bostik has been classified as “Assets classified as held for sale”. $469 million of TCSA has been classified as “Assets held for sale”. $367 million of Totalgaz has been classified as “Assets held for sale”.</t>
  </si>
  <si>
    <t>(10) $831 million of OML 138 in Nigeria has been classified as “Liabilities directly associated with the assets classified as held for sale”. $606 million of Bostik has been classified as “Liabilities directly associated with the assets classified as held for sale”. $58 million of TCSA has been classified as “Liabilities directly associated with the assets classified as held for sale”. $265 million of Totalgaz has been classified as “Liabilities directly associated with the assets classified as held for sale”.</t>
  </si>
  <si>
    <t>2024 and beyond</t>
  </si>
  <si>
    <t>(2) 2020 and after.</t>
  </si>
  <si>
    <t>(3) 2021 and after.</t>
  </si>
  <si>
    <t>(4) 2022 and after.</t>
  </si>
  <si>
    <t>(5) 2023 and after.</t>
  </si>
  <si>
    <t>As of January 1, 2014</t>
  </si>
  <si>
    <t>Net income 2017</t>
  </si>
  <si>
    <t>Net income 2018</t>
  </si>
  <si>
    <t>As of December 31, 2018</t>
  </si>
  <si>
    <r>
      <t>(1) At replacement cost (excluding after-tax inventory effect). Average Capital Employed = (Capital Employed beginning of the year + Capital Employed end of the year)</t>
    </r>
    <r>
      <rPr>
        <sz val="8"/>
        <color theme="1"/>
        <rFont val="Arial"/>
        <family val="2"/>
      </rPr>
      <t>/</t>
    </r>
    <r>
      <rPr>
        <sz val="8"/>
        <color theme="1"/>
        <rFont val="Arial"/>
        <family val="2"/>
      </rPr>
      <t xml:space="preserve">2.
</t>
    </r>
  </si>
  <si>
    <r>
      <t xml:space="preserve">2014 </t>
    </r>
    <r>
      <rPr>
        <b/>
        <vertAlign val="superscript"/>
        <sz val="10"/>
        <color theme="4"/>
        <rFont val="Arial"/>
        <family val="2"/>
      </rPr>
      <t>(1)</t>
    </r>
  </si>
  <si>
    <t>(1) 2014 data are not restated to reflect the new organization with four business segments therefore the data shown for 2014 include Gas businesses.</t>
  </si>
  <si>
    <t>As of December 31, 2018</t>
  </si>
  <si>
    <r>
      <t>Oil (including bitumen) (Kb/d)</t>
    </r>
    <r>
      <rPr>
        <vertAlign val="superscript"/>
        <sz val="9"/>
        <rFont val="Arial"/>
        <family val="2"/>
      </rPr>
      <t> </t>
    </r>
  </si>
  <si>
    <t>Gas (including Condensates and associated NGL) (Kboe/d)</t>
  </si>
  <si>
    <r>
      <t>Liquids (Kb</t>
    </r>
    <r>
      <rPr>
        <sz val="9"/>
        <rFont val="Arial"/>
        <family val="2"/>
      </rPr>
      <t>/</t>
    </r>
    <r>
      <rPr>
        <sz val="9"/>
        <rFont val="Arial"/>
        <family val="2"/>
      </rPr>
      <t>d)</t>
    </r>
    <r>
      <rPr>
        <vertAlign val="superscript"/>
        <sz val="9"/>
        <rFont val="Arial"/>
        <family val="2"/>
      </rPr>
      <t> (1)</t>
    </r>
  </si>
  <si>
    <t>Oil (including bitumen) (Mb)</t>
  </si>
  <si>
    <t>Gas (including Condensates and associated NGL) (Mboe)</t>
  </si>
  <si>
    <t>2016-2018</t>
  </si>
  <si>
    <t>Denmark</t>
  </si>
  <si>
    <t xml:space="preserve">                                                                                                                                                                                                                                                                                                                                                                                                                                                                                                             </t>
  </si>
  <si>
    <t>﻿(1) The geographical zones are as follows: Europe and Central Asia; Africa (excluding North Africa); Middle East and North Africa; Americas; and Asia-Pacific. 2014-2015 data have been restated accordingly.</t>
  </si>
  <si>
    <t>(2) Including fuel gas (454 Mcf/d in 2018, 473 Mcf/d ni 2017, 448 Mcf/d in 2016, 435 Mcf/d in 2015, 426 Mcf/d in 2014).</t>
  </si>
  <si>
    <t xml:space="preserve">                                                                                                                            </t>
  </si>
  <si>
    <t>Balance as of December 31, 2018 – Brent at 71.43 $/b</t>
  </si>
  <si>
    <t>December 31, 2018 – Brent at 71.43 $/b</t>
  </si>
  <si>
    <t>As of December 31, 2018 – Brent at 71.43 $/b</t>
  </si>
  <si>
    <t>﻿(1) Included production taxes and accretion expense as provided by IAS 37 ($526 million in 2014, $497 million in 2015, $507 million in 2016, $525 million in 2017 and $515 million in 2018).</t>
  </si>
  <si>
    <t>(2) Including adjustment items applicable to ASC 932 perimeter, amounting to a net charge of $6,532 million before tax and $5,364 million after tax, mainly related to asset impairments.</t>
  </si>
  <si>
    <t>(3) Including adjustment items applicable to ASC 932 perimeter, amounting to a net charge of $7,104 million before tax and $5,039 million after tax, mainly related to asset impairments.</t>
  </si>
  <si>
    <t>(4) Including adjustment items applicable to ASC 932 perimeter, amounting to a net charge of $1,943 million before tax and $1,198 million after tax, mainly related to asset impairments.</t>
  </si>
  <si>
    <t>(5) Including adjustment items applicable to ASC 932 perimeter, amounting to a net charge of $ 3,712 million before tax and $3,305 million after tax, essentially related to asset impairments.</t>
  </si>
  <si>
    <t>(6) Including adjustment items applicable to ASC 932 perimeter, amounting to a net charge of $ 1,238 million before tax and $703 million after tax, essentially related to asset impairments.</t>
  </si>
  <si>
    <r>
      <t>2018</t>
    </r>
    <r>
      <rPr>
        <b/>
        <vertAlign val="superscript"/>
        <sz val="10"/>
        <color rgb="FF542C73"/>
        <rFont val="Arial"/>
        <family val="2"/>
      </rPr>
      <t>(2)</t>
    </r>
  </si>
  <si>
    <t>(1) Including asset retirement costs capitalized during the year and any gains or losses recognized upon settlement of asset retirement obligation during the year.</t>
  </si>
  <si>
    <t>(2) Including costs incurred relating to acquisitions of Maersk Oil, Iara and Lapa concessions and Marathon Oil Libya Ltd.</t>
  </si>
  <si>
    <t>December 31, 2018</t>
  </si>
  <si>
    <t>﻿Beginning of year</t>
  </si>
  <si>
    <t>(2) Adjusted results are defined as income at replacement cost, adjusted for special items, and excluding the impact of fair value changes.</t>
  </si>
  <si>
    <t>(5) Excluding financial charges.</t>
  </si>
  <si>
    <t>(6) DACF = debt adjusted cash flow. Cash flow from operating activities before changes in working capital at replacement cost, without financial charges.</t>
  </si>
  <si>
    <t>INSTALLED POWER GENERATION CAPACITIES AS OF 31/12/2018</t>
  </si>
  <si>
    <t>1.6</t>
  </si>
  <si>
    <t>0.3</t>
  </si>
  <si>
    <t>CCGT Bayet/Marcinelle/Pont-sur-Sambre/Toul</t>
  </si>
  <si>
    <t>Total Eren</t>
  </si>
  <si>
    <t>0.7</t>
  </si>
  <si>
    <t>0.1</t>
  </si>
  <si>
    <t>Total Quadran</t>
  </si>
  <si>
    <t>0.5</t>
  </si>
  <si>
    <t>Other renewables incl. TOTAL Solar</t>
  </si>
  <si>
    <t>0.4</t>
  </si>
  <si>
    <t>0.2</t>
  </si>
  <si>
    <r>
      <t>Liquefied Natural Gas (LNG) sales from equity production</t>
    </r>
    <r>
      <rPr>
        <b/>
        <vertAlign val="superscript"/>
        <sz val="12"/>
        <color indexed="53"/>
        <rFont val="Arial"/>
        <family val="2"/>
      </rPr>
      <t>(1)</t>
    </r>
  </si>
  <si>
    <t>﻿(kt/y)</t>
  </si>
  <si>
    <t>2014</t>
  </si>
  <si>
    <r>
      <t>Indonesia (Bontang)</t>
    </r>
    <r>
      <rPr>
        <vertAlign val="superscript"/>
        <sz val="9"/>
        <rFont val="Arial"/>
        <family val="2"/>
      </rPr>
      <t> (2)</t>
    </r>
  </si>
  <si>
    <r>
      <t>Oman</t>
    </r>
    <r>
      <rPr>
        <vertAlign val="superscript"/>
        <sz val="9"/>
        <rFont val="Arial"/>
        <family val="2"/>
      </rPr>
      <t> (3)</t>
    </r>
  </si>
  <si>
    <t>Abu Dhabi (ADNOC LNG)</t>
  </si>
  <si>
    <r>
      <t>Yamal LNG</t>
    </r>
    <r>
      <rPr>
        <vertAlign val="superscript"/>
        <sz val="9"/>
        <rFont val="Arial"/>
        <family val="2"/>
      </rPr>
      <t> (4)</t>
    </r>
  </si>
  <si>
    <t>Egyptian LNG</t>
  </si>
  <si>
    <t xml:space="preserve">(1) Group share, excluding trading.
</t>
  </si>
  <si>
    <t>(3) Includes both Oman LNG &amp; Qalhat LNG.</t>
  </si>
  <si>
    <t>﻿(Mcf/d)</t>
  </si>
  <si>
    <t>42</t>
  </si>
  <si>
    <t>468</t>
  </si>
  <si>
    <t>67</t>
  </si>
  <si>
    <r>
      <t>Investments </t>
    </r>
    <r>
      <rPr>
        <vertAlign val="superscript"/>
        <sz val="9"/>
        <rFont val="Arial"/>
        <family val="2"/>
      </rPr>
      <t>(3)</t>
    </r>
  </si>
  <si>
    <r>
      <t>Cash flow from operations</t>
    </r>
    <r>
      <rPr>
        <vertAlign val="superscript"/>
        <sz val="9"/>
        <rFont val="Arial"/>
        <family val="2"/>
      </rPr>
      <t>(5)</t>
    </r>
  </si>
  <si>
    <r>
      <t xml:space="preserve">Cash flow from operations before working capital changes w/o financial charges (DACF) </t>
    </r>
    <r>
      <rPr>
        <vertAlign val="superscript"/>
        <sz val="9"/>
        <rFont val="Arial"/>
        <family val="2"/>
      </rPr>
      <t>(6)</t>
    </r>
  </si>
  <si>
    <r>
      <t>Distillation capacity Group share at year-end</t>
    </r>
    <r>
      <rPr>
        <vertAlign val="superscript"/>
        <sz val="9"/>
        <rFont val="Arial"/>
        <family val="2"/>
      </rPr>
      <t>(2)</t>
    </r>
  </si>
  <si>
    <t>(1) Including share of TotalErg (sold in 2018), as well as refineries in Africa that are reported in the Marketing &amp; Services segment.</t>
  </si>
  <si>
    <r>
      <t>China, Dalian</t>
    </r>
    <r>
      <rPr>
        <vertAlign val="superscript"/>
        <sz val="9"/>
        <rFont val="Arial"/>
        <family val="2"/>
      </rPr>
      <t> </t>
    </r>
  </si>
  <si>
    <t>(2)  Sales of all TotalErg’s assets begining of January 2018 including Trecate assets</t>
  </si>
  <si>
    <t>(3) Condensates Splitter held by the joint venture BTP (40% TOTAL, 60% BASF and TOTAL operator) and included in the refining capacities from 31th December 2015.</t>
  </si>
  <si>
    <r>
      <t>Asia &amp; Middle East</t>
    </r>
    <r>
      <rPr>
        <vertAlign val="superscript"/>
        <sz val="9"/>
        <color theme="1"/>
        <rFont val="Arial"/>
        <family val="2"/>
      </rPr>
      <t> (3)</t>
    </r>
  </si>
  <si>
    <r>
      <rPr>
        <sz val="8"/>
        <color theme="1"/>
        <rFont val="Arial"/>
        <family val="2"/>
      </rPr>
      <t>(1) Capacity at the end of the year. Includes share of CEPSA until July 31, 2011, and share of TotalErg. Results for refineries in Africa, French Antilles and Italy are reported in the Marketing &amp; Services segment.</t>
    </r>
  </si>
  <si>
    <t>(1) Results for refineries in Africa, French Antilles and Italy are reported in the Marketing &amp; Services segment.</t>
  </si>
  <si>
    <r>
      <t>(2) (Crude + crackers’ feedstock)</t>
    </r>
    <r>
      <rPr>
        <sz val="8"/>
        <color theme="1"/>
        <rFont val="Arial"/>
        <family val="2"/>
      </rPr>
      <t>/</t>
    </r>
    <r>
      <rPr>
        <sz val="8"/>
        <color theme="1"/>
        <rFont val="Arial"/>
        <family val="2"/>
      </rPr>
      <t>distillation capacity at the beginning of the year (2014: SATORP refinery’s capacity considered as from January 1).</t>
    </r>
  </si>
  <si>
    <t>(3) Including capacity of Total Erg as of 31/12/2017. Total Erg was sold in 2018.</t>
  </si>
  <si>
    <r>
      <t>(2) Crude</t>
    </r>
    <r>
      <rPr>
        <sz val="8"/>
        <color theme="1"/>
        <rFont val="Arial"/>
        <family val="2"/>
      </rPr>
      <t>/</t>
    </r>
    <r>
      <rPr>
        <sz val="8"/>
        <color theme="1"/>
        <rFont val="Arial"/>
        <family val="2"/>
      </rPr>
      <t xml:space="preserve">distillation capacity at the beginning of the year (2014: SATORP refinery’s capacity considered as from January 1).
</t>
    </r>
  </si>
  <si>
    <t>(2) Atotech sale completed on January, 31 2017</t>
  </si>
  <si>
    <r>
      <t>SALES BY GEOGRAPHIC AREA</t>
    </r>
    <r>
      <rPr>
        <b/>
        <sz val="12"/>
        <color rgb="FFFF6E23"/>
        <rFont val="HelveticaNeueLT Com 23 UltLtEx"/>
        <family val="2"/>
      </rPr>
      <t>﻿</t>
    </r>
    <r>
      <rPr>
        <b/>
        <sz val="12"/>
        <color rgb="FFFF6E23"/>
        <rFont val="Arial"/>
        <family val="2"/>
      </rPr>
      <t xml:space="preserve">– SPECIALITY CHEMICALS PRODUCTS </t>
    </r>
    <r>
      <rPr>
        <b/>
        <vertAlign val="superscript"/>
        <sz val="12"/>
        <color rgb="FFFF6E23"/>
        <rFont val="Arial"/>
        <family val="2"/>
      </rPr>
      <t>(1) (2) (3)</t>
    </r>
  </si>
  <si>
    <t>(3) Atotech sale completed on January, 31 2017</t>
  </si>
  <si>
    <r>
      <t>Resins</t>
    </r>
    <r>
      <rPr>
        <vertAlign val="superscript"/>
        <sz val="9"/>
        <rFont val="Arial"/>
        <family val="2"/>
      </rPr>
      <t> (2)</t>
    </r>
  </si>
  <si>
    <r>
      <t>Electroplating</t>
    </r>
    <r>
      <rPr>
        <vertAlign val="superscript"/>
        <sz val="9"/>
        <rFont val="Arial"/>
        <family val="2"/>
      </rPr>
      <t>(4)</t>
    </r>
  </si>
  <si>
    <t>(4) Atotech sale completed on January, 31 2017</t>
  </si>
  <si>
    <r>
      <t>Cash flow from operations</t>
    </r>
    <r>
      <rPr>
        <vertAlign val="superscript"/>
        <sz val="9"/>
        <rFont val="Arial"/>
        <family val="2"/>
      </rPr>
      <t xml:space="preserve"> (5)</t>
    </r>
  </si>
  <si>
    <t>(3) Including acquisitions and increases in non current-⁠loans.</t>
  </si>
  <si>
    <t>(4) Organic investments = net investments, excluding acquisitions, divestments and other operations with non-⁠controlling interests.</t>
  </si>
  <si>
    <t>﻿BTC</t>
  </si>
  <si>
    <t>X</t>
  </si>
  <si>
    <t>Lille-⁠Frigg, Froy</t>
  </si>
  <si>
    <t>Kvitebjorn Pipeline</t>
  </si>
  <si>
    <t>Teesside (United Kingdom)</t>
  </si>
  <si>
    <t>45.22</t>
  </si>
  <si>
    <t>Vestprosess (Mongstad refinery)</t>
  </si>
  <si>
    <t>F3-⁠FB</t>
  </si>
  <si>
    <t>K13 (via K4/K5)</t>
  </si>
  <si>
    <t>23.00</t>
  </si>
  <si>
    <t>Nogat Pipeline</t>
  </si>
  <si>
    <t>1.00</t>
  </si>
  <si>
    <t>Graben Area Export Line (GAEL) Northern Spur</t>
  </si>
  <si>
    <t>9.58</t>
  </si>
  <si>
    <t>Graben Area Export Line (GAEL) Southern Spur</t>
  </si>
  <si>
    <t>32.09</t>
  </si>
  <si>
    <t>16.36</t>
  </si>
  <si>
    <t>Paso de Los Libres (Brazil border)</t>
  </si>
  <si>
    <t>Argentina-Brazil border (TGM)/Porto Alegre</t>
  </si>
  <si>
    <t>GLNG</t>
  </si>
  <si>
    <t>2,640,602,007</t>
  </si>
  <si>
    <t>2,528,989,616</t>
  </si>
  <si>
    <t>2,430,365,862</t>
  </si>
  <si>
    <t>2,440,057,883</t>
  </si>
  <si>
    <t>2,385,267,525</t>
  </si>
  <si>
    <t>2,623,716,444</t>
  </si>
  <si>
    <t>2,494,756,413</t>
  </si>
  <si>
    <t>2,389,713,936</t>
  </si>
  <si>
    <t>2,304,435,542</t>
  </si>
  <si>
    <t>2,281,004,151</t>
  </si>
  <si>
    <t>2,623,358,837</t>
  </si>
  <si>
    <t>2,535,742,821</t>
  </si>
  <si>
    <t>2,435,713,864</t>
  </si>
  <si>
    <t>2,336,295,758</t>
  </si>
  <si>
    <t>2,285,476,721</t>
  </si>
  <si>
    <t>32,473,281</t>
  </si>
  <si>
    <t>8,376,756</t>
  </si>
  <si>
    <t>10,587,822</t>
  </si>
  <si>
    <t>113,967,758</t>
  </si>
  <si>
    <t>109,361,413</t>
  </si>
  <si>
    <t>56.82</t>
  </si>
  <si>
    <t>49.50</t>
  </si>
  <si>
    <t>48.89</t>
  </si>
  <si>
    <t>50.30</t>
  </si>
  <si>
    <t>54.71</t>
  </si>
  <si>
    <t>43.09</t>
  </si>
  <si>
    <t>42.23</t>
  </si>
  <si>
    <t>35.21</t>
  </si>
  <si>
    <t>36.92</t>
  </si>
  <si>
    <t>38.25</t>
  </si>
  <si>
    <t>Year-⁠end</t>
  </si>
  <si>
    <t>46.18</t>
  </si>
  <si>
    <t>46.05</t>
  </si>
  <si>
    <t>48.72</t>
  </si>
  <si>
    <t>41.27</t>
  </si>
  <si>
    <t>42.52</t>
  </si>
  <si>
    <t>65.69</t>
  </si>
  <si>
    <t>57.07</t>
  </si>
  <si>
    <t>51.36</t>
  </si>
  <si>
    <t>55.86</t>
  </si>
  <si>
    <t>74.22</t>
  </si>
  <si>
    <t>49.70</t>
  </si>
  <si>
    <t>48.15</t>
  </si>
  <si>
    <t>39.05</t>
  </si>
  <si>
    <t>40.93</t>
  </si>
  <si>
    <t>48.43</t>
  </si>
  <si>
    <t>52.18</t>
  </si>
  <si>
    <t>55.28</t>
  </si>
  <si>
    <t>50.97</t>
  </si>
  <si>
    <t>44.95</t>
  </si>
  <si>
    <t>51.20</t>
  </si>
  <si>
    <t>121.9</t>
  </si>
  <si>
    <t>116.4</t>
  </si>
  <si>
    <t>118.4</t>
  </si>
  <si>
    <t>100.7</t>
  </si>
  <si>
    <t>101.4</t>
  </si>
  <si>
    <t>137.8</t>
  </si>
  <si>
    <t>139.8</t>
  </si>
  <si>
    <t>123.8</t>
  </si>
  <si>
    <t>109.7</t>
  </si>
  <si>
    <t>122.1</t>
  </si>
  <si>
    <t>6,199,835</t>
  </si>
  <si>
    <t>5,380,909</t>
  </si>
  <si>
    <t>6,508,817</t>
  </si>
  <si>
    <t>7,412,179</t>
  </si>
  <si>
    <t>5,519,597</t>
  </si>
  <si>
    <t>1,855,274</t>
  </si>
  <si>
    <t>1,667,928</t>
  </si>
  <si>
    <t>2,109,802</t>
  </si>
  <si>
    <t>1,853,669</t>
  </si>
  <si>
    <t>1,277,433</t>
  </si>
  <si>
    <t>10.8</t>
  </si>
  <si>
    <t>12.6</t>
  </si>
  <si>
    <t>15.9</t>
  </si>
  <si>
    <t>10.1</t>
  </si>
  <si>
    <t>5.54%</t>
  </si>
  <si>
    <t>5.39%</t>
  </si>
  <si>
    <t>5.03%</t>
  </si>
  <si>
    <t>5.91%</t>
  </si>
  <si>
    <t>5.74%</t>
  </si>
  <si>
    <r>
      <t>Fully-diluted weighted-average number of shares</t>
    </r>
    <r>
      <rPr>
        <vertAlign val="superscript"/>
        <sz val="9"/>
        <rFont val="Arial"/>
        <family val="2"/>
      </rPr>
      <t> (1)</t>
    </r>
  </si>
  <si>
    <r>
      <t>Shares on a fully-diluted basis (as of December 31)</t>
    </r>
    <r>
      <rPr>
        <vertAlign val="superscript"/>
        <sz val="9"/>
        <rFont val="Arial"/>
        <family val="2"/>
      </rPr>
      <t> (1)</t>
    </r>
  </si>
  <si>
    <r>
      <t>Pay-out</t>
    </r>
    <r>
      <rPr>
        <vertAlign val="superscript"/>
        <sz val="9"/>
        <rFont val="Arial"/>
        <family val="2"/>
      </rPr>
      <t> (5)</t>
    </r>
  </si>
  <si>
    <r>
      <t>Price-to-earning ratio</t>
    </r>
    <r>
      <rPr>
        <vertAlign val="superscript"/>
        <sz val="9"/>
        <rFont val="Arial"/>
        <family val="2"/>
      </rPr>
      <t> (6)</t>
    </r>
  </si>
  <si>
    <r>
      <t>2.56</t>
    </r>
    <r>
      <rPr>
        <vertAlign val="superscript"/>
        <sz val="9"/>
        <rFont val="Arial"/>
        <family val="2"/>
      </rPr>
      <t> (3)</t>
    </r>
  </si>
  <si>
    <r>
      <t>2.94</t>
    </r>
    <r>
      <rPr>
        <vertAlign val="superscript"/>
        <sz val="9"/>
        <color theme="1"/>
        <rFont val="Arial"/>
        <family val="2"/>
      </rPr>
      <t> (3) (4)</t>
    </r>
  </si>
  <si>
    <t>(2) Adjusted results are defined as income at replacement cost, excluding non-⁠recurring items, and excluding the impact of fair value changes.</t>
  </si>
  <si>
    <t>(3) Subject to approval of the Annual General Meeting on May 29, 2019.</t>
  </si>
  <si>
    <t>(4) 2018 estimated dividend in dollars includes the first quarterly interim ADR dividend of $0.74 paid in October 2018 and the second quarterly interim ADR dividend of $0.74 paid in January 2019, as well as the third quarterly interim ADR dividend of $0.73 payable in April 2019 and the proposed final interim ADR dividend of $0.73 payable in June 2019, both converted at a rate of $1.15/€.</t>
  </si>
  <si>
    <t>(1) Excluding treasury shares, cancelled in the consolidated equity pursuant to IFRS rules.</t>
  </si>
  <si>
    <t>(5) Dividend (€)/adjusted fully-diluted earnings per share (€).</t>
  </si>
  <si>
    <t>(6) Share price at year-end (€)/adjusted fully-⁠diluted earnings per share (€).</t>
  </si>
  <si>
    <t>(7) Dividend (€)/share price at year-end (€).</t>
  </si>
  <si>
    <r>
      <t>FINANCIAL HIGHLIGHTS</t>
    </r>
    <r>
      <rPr>
        <b/>
        <vertAlign val="superscript"/>
        <sz val="12"/>
        <color rgb="FFFF6E23"/>
        <rFont val="Arial"/>
        <family val="2"/>
      </rPr>
      <t>(1)</t>
    </r>
  </si>
  <si>
    <r>
      <t>Cash flow from operations before working capital changes w/o financial charges (DACF)</t>
    </r>
    <r>
      <rPr>
        <vertAlign val="superscript"/>
        <sz val="9"/>
        <rFont val="Arial"/>
        <family val="2"/>
      </rPr>
      <t xml:space="preserve"> (6)</t>
    </r>
  </si>
  <si>
    <t>FACTBOOK 2018</t>
  </si>
  <si>
    <t>Note on financial statements</t>
  </si>
  <si>
    <t>Financial highlights</t>
  </si>
  <si>
    <t>Operational highlights by quarter</t>
  </si>
  <si>
    <t>Financial highlights by quarter</t>
  </si>
  <si>
    <t>Consolidated statement of income</t>
  </si>
  <si>
    <t>Consolidated balance sheet</t>
  </si>
  <si>
    <t>Non-current debt</t>
  </si>
  <si>
    <t>Consolidated statment of changes in equity</t>
  </si>
  <si>
    <t>Conslidated statement of cash flows</t>
  </si>
  <si>
    <t>Gross investments</t>
  </si>
  <si>
    <t>Organic investments</t>
  </si>
  <si>
    <t>Share information</t>
  </si>
  <si>
    <t>Payroll</t>
  </si>
  <si>
    <t>Number of employees</t>
  </si>
  <si>
    <t>Production</t>
  </si>
  <si>
    <t>Proved reserves</t>
  </si>
  <si>
    <t>Key operating ratios - Group</t>
  </si>
  <si>
    <t>Key operating ratios - subsidiaries</t>
  </si>
  <si>
    <t>Number of productive and dry wells drilled</t>
  </si>
  <si>
    <t>Interests in pipelines</t>
  </si>
  <si>
    <t>Installed power generation capacity</t>
  </si>
  <si>
    <t>LNG sales</t>
  </si>
  <si>
    <t>Pipeline gas sales</t>
  </si>
  <si>
    <t>Operational highlights</t>
  </si>
  <si>
    <t>Utilization rate of crude</t>
  </si>
  <si>
    <r>
      <t xml:space="preserve">LIQUIDS PRODUCTION </t>
    </r>
    <r>
      <rPr>
        <b/>
        <vertAlign val="superscript"/>
        <sz val="12"/>
        <color rgb="FFFF6E23"/>
        <rFont val="Arial"/>
        <family val="2"/>
      </rPr>
      <t>(1)</t>
    </r>
  </si>
  <si>
    <t>SERVICE STATIONS</t>
  </si>
  <si>
    <t>(1) Adjusted results are defined as income at replacement cost, adjusted for special items, and excluding the impact of fair value changes.</t>
  </si>
  <si>
    <t>(2) Including acquisitions and increases in non current-loans.</t>
  </si>
  <si>
    <t>(3) Organic investments = net investments, excluding acquisitions, divestments and other operations with non-controlling interests.</t>
  </si>
  <si>
    <t>(4) Excluding financial charges.</t>
  </si>
  <si>
    <t>(5) DACF = debt adjusted cash flow. Cash flow from operating activities before changes in working capital at replacement cost, without financial charges.</t>
  </si>
  <si>
    <r>
      <t xml:space="preserve">20 860 </t>
    </r>
    <r>
      <rPr>
        <vertAlign val="superscript"/>
        <sz val="9"/>
        <rFont val="Arial"/>
        <family val="2"/>
      </rPr>
      <t>(5)</t>
    </r>
  </si>
  <si>
    <r>
      <t xml:space="preserve">23 607 </t>
    </r>
    <r>
      <rPr>
        <vertAlign val="superscript"/>
        <sz val="9"/>
        <rFont val="Arial"/>
        <family val="2"/>
      </rPr>
      <t>(4)</t>
    </r>
  </si>
  <si>
    <r>
      <t>25 606</t>
    </r>
    <r>
      <rPr>
        <vertAlign val="superscript"/>
        <sz val="9"/>
        <rFont val="Arial"/>
        <family val="2"/>
      </rPr>
      <t> (2)</t>
    </r>
  </si>
  <si>
    <r>
      <t xml:space="preserve">23 716 </t>
    </r>
    <r>
      <rPr>
        <vertAlign val="superscript"/>
        <sz val="9"/>
        <rFont val="Arial"/>
        <family val="2"/>
      </rPr>
      <t>(3)</t>
    </r>
  </si>
  <si>
    <r>
      <t>(in million</t>
    </r>
    <r>
      <rPr>
        <sz val="8"/>
        <color rgb="FF3876AF"/>
        <rFont val="Arial"/>
        <family val="2"/>
      </rPr>
      <t xml:space="preserve"> </t>
    </r>
    <r>
      <rPr>
        <sz val="8"/>
        <color rgb="FF3876AF"/>
        <rFont val="Arial Italic"/>
      </rPr>
      <t>dollars</t>
    </r>
    <r>
      <rPr>
        <i/>
        <sz val="8"/>
        <color rgb="FF3876AF"/>
        <rFont val="Arial Italic"/>
        <family val="2"/>
      </rPr>
      <t xml:space="preserve">, </t>
    </r>
    <r>
      <rPr>
        <i/>
        <sz val="8"/>
        <color rgb="FF3876AF"/>
        <rFont val="Arial"/>
        <family val="2"/>
      </rPr>
      <t>except %)</t>
    </r>
  </si>
  <si>
    <t>Proceeds from disposal of intangible assets, and property, plant eqmt</t>
  </si>
  <si>
    <t>(1) Including acquisitions and increases in non-current loans.</t>
  </si>
  <si>
    <t>(2) Employees present: employees present are employees on the payroll of the consolidated scope, less employees who are not present, i.e., persons who are under suspended contract (sabbatical, business development leave, etc.), absent on long-term sick leave (more than six months), assigned to a company outside the Group, etc.</t>
  </si>
  <si>
    <r>
      <rPr>
        <sz val="7"/>
        <color theme="1"/>
        <rFont val="Krungthep"/>
        <family val="2"/>
      </rPr>
      <t>﻿</t>
    </r>
    <r>
      <rPr>
        <sz val="7"/>
        <color theme="1"/>
        <rFont val="Arial"/>
        <family val="2"/>
      </rPr>
      <t>(1) Personnel expenses and number of employees of fully-consolidated subsidiaries.</t>
    </r>
  </si>
  <si>
    <t>(1) Including bitumen.</t>
  </si>
  <si>
    <t xml:space="preserve">(1) Proved reserves are calculated in accordance with the United States Securities and Exchange Commission regulations.
</t>
  </si>
  <si>
    <t>(2) Including bitumen.</t>
  </si>
  <si>
    <r>
      <t>(1)</t>
    </r>
    <r>
      <rPr>
        <sz val="7"/>
        <color theme="1"/>
        <rFont val="Krungthep"/>
        <family val="2"/>
      </rPr>
      <t>﻿</t>
    </r>
    <r>
      <rPr>
        <sz val="7"/>
        <color theme="1"/>
        <rFont val="Arial"/>
        <family val="2"/>
      </rPr>
      <t xml:space="preserve"> (Exploration costs + unproved property acquisition) / (revisions + extensions and discoveries).
</t>
    </r>
  </si>
  <si>
    <t>(4) Including the mechanical effect of changes in oil prices at year-end.</t>
  </si>
  <si>
    <t>(3) Excluding non-recurring items.</t>
  </si>
  <si>
    <r>
      <t xml:space="preserve">(1) </t>
    </r>
    <r>
      <rPr>
        <sz val="7"/>
        <rFont val="Noteworthy Bold"/>
        <family val="2"/>
      </rPr>
      <t>﻿</t>
    </r>
    <r>
      <rPr>
        <sz val="7"/>
        <rFont val="Arial"/>
        <family val="2"/>
      </rPr>
      <t>Liquids consist of crude oil, bitumen, condensates and natural gas liquids (NGL). With respect to bitumen, the Group’s production in Canada consists of bitumen only, and all of the Group’s bitumen production is in Canada. With respect to NGL, the table above does not set forth separate figures for NGL because they represented less than 7.5% of the Group’s total liquids production in each of the years 2014, 2015, 2016, 2017 and 2018.</t>
    </r>
  </si>
  <si>
    <r>
      <t xml:space="preserve">(1) </t>
    </r>
    <r>
      <rPr>
        <sz val="7"/>
        <rFont val="Noteworthy Bold"/>
        <family val="2"/>
      </rPr>
      <t>﻿</t>
    </r>
    <r>
      <rPr>
        <sz val="7"/>
        <rFont val="Arial"/>
        <family val="2"/>
      </rPr>
      <t>Including fuel gas (454 Mcf/d in 2018, 473 Mcf/d in 2017, 448 Mcf/d in 2016, 435 Mcf/d in 2015, 426 Mcf/d in 2014).</t>
    </r>
  </si>
  <si>
    <t>The following tables present an estimate of the Group’s oil, bitumen and gas quantities by geographic areas as of December 31, 2018, 2017 and 2016.</t>
  </si>
  <si>
    <t>Quantities shown correspond to proved developed and undeveloped reserves together with changes in quantities for 2018, 2017 and 2016.</t>
  </si>
  <si>
    <t>All references in the following tables to reserves or production are to the Group’s entire share of such reserves or production. TOTAL’s worldwide proved reserves include the proved reserves of its
consolidated subsidiaries as well as its proportionate share of the proved reserves of equity affiliates.</t>
  </si>
  <si>
    <t>Significant changes in proved reserves between 2017 and 2018 are discussed below.</t>
  </si>
  <si>
    <t>For consolidated subsidiaries, the revisions of +450 Mboe for the year 2018 were due to:</t>
  </si>
  <si>
    <t xml:space="preserve"> +438 Mboe due to new information obtained from drilling and production history mainly in the United Arab Emirates, the United Kingdom and Angola;</t>
  </si>
  <si>
    <t xml:space="preserve"> +29 Mboe due to economic factors as a result of higher yearly average hydrocarbon prices, including a delayed economic limit on a number of assets, partly compensated by lower entitlement share from production sharing and risked service contracts; and</t>
  </si>
  <si>
    <t xml:space="preserve"> -17 Mboe due to other revisions.</t>
  </si>
  <si>
    <t>The acquisitions in Europe and Central Asia, and in Middle East and North Africa, correspond mainly to the acquired Maersk Oil assets in the United Kingdom, Norway, Denmark and Algeria.</t>
  </si>
  <si>
    <t>The acquisitions in the Americas correspond mainly to new assets in Brazil.</t>
  </si>
  <si>
    <t>The sales in Europe and Central Asia correspond mainly to the sale in Norway.</t>
  </si>
  <si>
    <t>The sales in Asia- Pacific correspond to decrease in interest in Australia.</t>
  </si>
  <si>
    <t>The extensions in Europe and Central Asia correspond mainly to recognition of reserves in Denmark, following the acquisition of Maersk Oil.</t>
  </si>
  <si>
    <t>The extensions in Middle East and North Africa correspond mainly to recognition of reserves in the United Arab Emirates and Algeria.</t>
  </si>
  <si>
    <t>For equity affiliates, the revisions of +187 Mboe for the year 2018 were mainly due to new information obtained from drilling and production history in Russia</t>
  </si>
  <si>
    <t>The acquisitions in Russia correspond to the acquisition by Novatek of GeoTransGas and the increased interest in Novatek’s share capital.</t>
  </si>
  <si>
    <t>Oil, bitumen and gas reserves - Equity affiliates</t>
  </si>
  <si>
    <t>Oil, bitumen and gas reserves - Consolidated</t>
  </si>
  <si>
    <t>Oil reserves - Consolidated subsidiaries</t>
  </si>
  <si>
    <t>Oil reserves - Equity affiliates</t>
  </si>
  <si>
    <t>Bitumen reserves - Consolidated subsidiaries</t>
  </si>
  <si>
    <t>There are no bitumen reserves for equity affiliates.</t>
  </si>
  <si>
    <t>There are no minority interests for bitumen reserves.</t>
  </si>
  <si>
    <t>Gas reserves - Consolidated subsidiaries</t>
  </si>
  <si>
    <t>Gas reserves - Equity affiliates</t>
  </si>
  <si>
    <t>Gas reserves - Consolidated subsidaries and equity affiliates</t>
  </si>
  <si>
    <t>Oil, bitumen and gas reserves - Consolidated subsidaries and equity affiliates</t>
  </si>
  <si>
    <t>Oil reserves - Consolidated subsidaries and equity affiliates</t>
  </si>
  <si>
    <r>
      <rPr>
        <sz val="8"/>
        <color theme="1"/>
        <rFont val="Krungthep"/>
        <family val="2"/>
      </rPr>
      <t>﻿</t>
    </r>
    <r>
      <rPr>
        <sz val="8"/>
        <color theme="1"/>
        <rFont val="Arial"/>
        <family val="2"/>
      </rPr>
      <t>The following tables do not include revenues and expenses related to oil and gas transportation activities and LNG liquefaction and transportation.</t>
    </r>
  </si>
  <si>
    <r>
      <rPr>
        <sz val="8"/>
        <color theme="1"/>
        <rFont val="Krungthep"/>
        <family val="2"/>
      </rPr>
      <t>﻿</t>
    </r>
    <r>
      <rPr>
        <sz val="8"/>
        <color theme="1"/>
        <rFont val="Arial"/>
        <family val="2"/>
      </rPr>
      <t>The following tables set forth the costs incurred in the Group’s oil and gas property acquisition, exploration and development activities, including both capitalized and expensed amounts.</t>
    </r>
  </si>
  <si>
    <r>
      <rPr>
        <sz val="8"/>
        <color theme="1"/>
        <rFont val="Krungthep"/>
        <family val="2"/>
      </rPr>
      <t>﻿</t>
    </r>
    <r>
      <rPr>
        <sz val="8"/>
        <color theme="1"/>
        <rFont val="Arial"/>
        <family val="2"/>
      </rPr>
      <t>They do not include costs incurred related to oil and gas transportation and LNG liquefaction and transportation activities.</t>
    </r>
  </si>
  <si>
    <r>
      <rPr>
        <sz val="7"/>
        <color theme="1"/>
        <rFont val="Krungthep"/>
        <family val="2"/>
      </rPr>
      <t>﻿</t>
    </r>
    <r>
      <rPr>
        <sz val="7"/>
        <color theme="1"/>
        <rFont val="Arial"/>
        <family val="2"/>
      </rPr>
      <t>Capitalized costs represent the amount of capitalized proved and unproved property costs, including support equipment and facilities, along with the related accumulated depreciation, depletion and amortization.</t>
    </r>
  </si>
  <si>
    <r>
      <rPr>
        <sz val="7"/>
        <color theme="1"/>
        <rFont val="Krungthep"/>
        <family val="2"/>
      </rPr>
      <t>﻿</t>
    </r>
    <r>
      <rPr>
        <sz val="7"/>
        <color theme="1"/>
        <rFont val="Arial"/>
        <family val="2"/>
      </rPr>
      <t xml:space="preserve"> The following tables do not include capitalized costs related to oil and gas transportation and LNG liquefaction and transportation activities.</t>
    </r>
  </si>
  <si>
    <t>Oil, bitumen and gas reserves - Consolidated subsidiaries</t>
  </si>
  <si>
    <t>Net change in sales and transfer prices, production costs and other expenses</t>
  </si>
  <si>
    <t>(1) Undeveloped acreage includes leases and concessions.</t>
  </si>
  <si>
    <r>
      <t>Undeveloped acreage</t>
    </r>
    <r>
      <rPr>
        <b/>
        <vertAlign val="superscript"/>
        <sz val="9"/>
        <color rgb="FF542C73"/>
        <rFont val="Arial"/>
        <family val="2"/>
      </rPr>
      <t>(1)</t>
    </r>
  </si>
  <si>
    <r>
      <rPr>
        <sz val="7"/>
        <color theme="1"/>
        <rFont val="Krungthep"/>
        <family val="2"/>
      </rPr>
      <t>﻿</t>
    </r>
    <r>
      <rPr>
        <sz val="7"/>
        <color theme="1"/>
        <rFont val="Arial"/>
        <family val="2"/>
      </rPr>
      <t>(1) Net wells equal the sum of the Group’s equity stakes in gross wells.</t>
    </r>
  </si>
  <si>
    <r>
      <t>Net productive wells</t>
    </r>
    <r>
      <rPr>
        <b/>
        <vertAlign val="superscript"/>
        <sz val="10"/>
        <color rgb="FF542C73"/>
        <rFont val="Arial"/>
        <family val="2"/>
      </rPr>
      <t>(1)</t>
    </r>
  </si>
  <si>
    <t xml:space="preserve">(1) Net wells equal the sum of the Company’s fractional interest in gross wells.
</t>
  </si>
  <si>
    <t>(2) Includes certain exploratory wells that were abandoned but which would have been capable of producing oil in sufficient quantities to justify completion.</t>
  </si>
  <si>
    <r>
      <t>Net productive
wells drilled</t>
    </r>
    <r>
      <rPr>
        <b/>
        <vertAlign val="superscript"/>
        <sz val="8"/>
        <color rgb="FF542C73"/>
        <rFont val="Arial"/>
        <family val="2"/>
      </rPr>
      <t>(1)(2)</t>
    </r>
  </si>
  <si>
    <r>
      <t>Net dry
wells drilled</t>
    </r>
    <r>
      <rPr>
        <b/>
        <vertAlign val="superscript"/>
        <sz val="8"/>
        <color rgb="FF542C73"/>
        <rFont val="Arial"/>
        <family val="2"/>
      </rPr>
      <t>(1)(3)</t>
    </r>
  </si>
  <si>
    <r>
      <t>Net total
wells drilled</t>
    </r>
    <r>
      <rPr>
        <b/>
        <vertAlign val="superscript"/>
        <sz val="8"/>
        <color rgb="FF542C73"/>
        <rFont val="Arial"/>
        <family val="2"/>
      </rPr>
      <t>(1)(3)</t>
    </r>
  </si>
  <si>
    <t>Africa (ex North Africa)</t>
  </si>
  <si>
    <t>(2) Other wells are development wells, service wells, stratigraphic wells and extension wells.</t>
  </si>
  <si>
    <r>
      <t>﻿The table below sets forth interests of the Group’s entities</t>
    </r>
    <r>
      <rPr>
        <vertAlign val="superscript"/>
        <sz val="8"/>
        <color theme="1"/>
        <rFont val="Arial"/>
        <family val="2"/>
      </rPr>
      <t> (1)</t>
    </r>
    <r>
      <rPr>
        <sz val="8"/>
        <color theme="1"/>
        <rFont val="Arial"/>
        <family val="2"/>
      </rPr>
      <t xml:space="preserve"> in the main oil and gas pipelines.</t>
    </r>
  </si>
  <si>
    <t>Neuquén (TGN) / Porto Alegre (Brazil)</t>
  </si>
  <si>
    <t>Ichthys LNG</t>
  </si>
  <si>
    <t>TOTAL</t>
  </si>
  <si>
    <r>
      <t>Normandie refinery co</t>
    </r>
    <r>
      <rPr>
        <sz val="10"/>
        <rFont val="Arial"/>
        <family val="2"/>
      </rPr>
      <t>-⁠generation </t>
    </r>
    <r>
      <rPr>
        <vertAlign val="superscript"/>
        <sz val="10"/>
        <rFont val="Arial"/>
        <family val="2"/>
      </rPr>
      <t>(1)</t>
    </r>
  </si>
  <si>
    <r>
      <rPr>
        <sz val="7"/>
        <color theme="1"/>
        <rFont val="Krungthep"/>
        <family val="2"/>
      </rPr>
      <t>﻿</t>
    </r>
    <r>
      <rPr>
        <sz val="7"/>
        <color theme="1"/>
        <rFont val="Arial"/>
        <family val="2"/>
      </rPr>
      <t>(1) Consolidated entities.</t>
    </r>
  </si>
  <si>
    <r>
      <rPr>
        <sz val="7"/>
        <color theme="1"/>
        <rFont val="Krungthep"/>
        <family val="2"/>
      </rPr>
      <t>﻿</t>
    </r>
    <r>
      <rPr>
        <sz val="7"/>
        <color theme="1"/>
        <rFont val="Arial"/>
        <family val="2"/>
      </rPr>
      <t xml:space="preserve">(2) Domestic sales. </t>
    </r>
  </si>
  <si>
    <r>
      <rPr>
        <b/>
        <sz val="9"/>
        <color rgb="FF00976D"/>
        <rFont val="HelveticaNeueLT Com 23 UltLtEx"/>
        <family val="2"/>
      </rPr>
      <t>﻿</t>
    </r>
    <r>
      <rPr>
        <b/>
        <sz val="9"/>
        <color rgb="FF00976D"/>
        <rFont val="Arial"/>
        <family val="2"/>
      </rPr>
      <t>Coker</t>
    </r>
  </si>
  <si>
    <t>(2) Condensates productions of BTP and HTC are included in refining production as from 2015 and 2015 datas have been restated.</t>
  </si>
  <si>
    <r>
      <t>SALES BY GEOGRAPHIC AREA - CHEMICALS</t>
    </r>
    <r>
      <rPr>
        <b/>
        <vertAlign val="superscript"/>
        <sz val="12"/>
        <color rgb="FFFF6E23"/>
        <rFont val="Arial"/>
        <family val="2"/>
      </rPr>
      <t>(1)</t>
    </r>
  </si>
  <si>
    <t>(1) Excluding inter-segment sales.</t>
  </si>
  <si>
    <t>(2) The Cray Valley coating resins and Sartomer photocure resins businesses were divested in July 2011. The structural and hydrocarbon resins business lines were kept and have been incorporated into the Petrochemicals division as of January 1, 2012.</t>
  </si>
  <si>
    <t>(3) Bostik sale to Arkema completed on February 2, 2015.</t>
  </si>
  <si>
    <t>(1) 2014 data are not restated to reflect the new organization with four business segments, therefore the data show for 2014 include New Energies and Biofuels</t>
  </si>
  <si>
    <t>Refined product sales excluding trading and bulk sales</t>
  </si>
  <si>
    <t>Refined product sales including trading and bulk sales</t>
  </si>
  <si>
    <r>
      <rPr>
        <i/>
        <sz val="10"/>
        <color rgb="FFCF3087"/>
        <rFont val="Menlo Regular"/>
        <family val="2"/>
      </rPr>
      <t>﻿</t>
    </r>
    <r>
      <rPr>
        <i/>
        <sz val="10"/>
        <color rgb="FFCF3087"/>
        <rFont val="Arial"/>
        <family val="2"/>
      </rPr>
      <t>(kb/d)</t>
    </r>
  </si>
  <si>
    <t>Market environment and price realizations by quarter</t>
  </si>
  <si>
    <t>SALES BY SEGMENT AND GEOGRAPHY</t>
  </si>
  <si>
    <t>Adjustments to operating income by business segment</t>
  </si>
  <si>
    <t>Equity in income of affiliates by business segment</t>
  </si>
  <si>
    <t>DD&amp;A by business segment</t>
  </si>
  <si>
    <t>Adjustments to net income by business segment</t>
  </si>
  <si>
    <t>Property, plant &amp; equipment by business segment</t>
  </si>
  <si>
    <t xml:space="preserve">Net tangible &amp; intangible assets </t>
  </si>
  <si>
    <t>Non-current assets by business segment</t>
  </si>
  <si>
    <t>Capital employed based on replacement cost by business segment</t>
  </si>
  <si>
    <t>ROACE by business segment</t>
  </si>
  <si>
    <t>Cash flows from operating activites by business segment</t>
  </si>
  <si>
    <t>Combined liquid and gas production by country</t>
  </si>
  <si>
    <t>Liquids production by country</t>
  </si>
  <si>
    <t>Gas production by country</t>
  </si>
  <si>
    <t>Sales by business segment and region</t>
  </si>
  <si>
    <t>Capitalized costs by region</t>
  </si>
  <si>
    <t>Cost incurred by region</t>
  </si>
  <si>
    <t>Results from operating activities by region</t>
  </si>
  <si>
    <t>Changes to oil, bitumen and gas reserves by region</t>
  </si>
  <si>
    <t>Changes to oil reserves by region</t>
  </si>
  <si>
    <t>Changes to bitumen reserves by region</t>
  </si>
  <si>
    <t>Changes to gas reserves by region</t>
  </si>
  <si>
    <t>Number of producing wells by region</t>
  </si>
  <si>
    <t>Oil and gas acreage by region</t>
  </si>
  <si>
    <t>Number of wells in the process of being drilled</t>
  </si>
  <si>
    <t>Refinery capacity by region</t>
  </si>
  <si>
    <t>Distillation capacity by region</t>
  </si>
  <si>
    <t>Refinery throughput by region</t>
  </si>
  <si>
    <t>Production levels by product</t>
  </si>
  <si>
    <t>Utilization rate of feedstocks by region</t>
  </si>
  <si>
    <t>Main productin capacities by region</t>
  </si>
  <si>
    <t>Sales by activity - Speciality Chemicals</t>
  </si>
  <si>
    <t>Sales by region - Chemicals</t>
  </si>
  <si>
    <t>Sales by region - Speciality Chemicals</t>
  </si>
  <si>
    <t xml:space="preserve">Petroleum product sales by product </t>
  </si>
  <si>
    <t>Service stations by region</t>
  </si>
  <si>
    <t>Petroleum product sales by region</t>
  </si>
  <si>
    <t>Standardized measure of discounted future net cash flows by region</t>
  </si>
  <si>
    <t>Changes in the standardized measure of discounted future net cash flows</t>
  </si>
  <si>
    <t>Cost of net debt</t>
  </si>
  <si>
    <t>Revenues from sales</t>
  </si>
  <si>
    <r>
      <rPr>
        <sz val="8"/>
        <color theme="1"/>
        <rFont val="Krungthep"/>
        <family val="2"/>
      </rPr>
      <t>﻿</t>
    </r>
    <r>
      <rPr>
        <sz val="8"/>
        <color theme="1"/>
        <rFont val="Arial"/>
        <family val="2"/>
      </rPr>
      <t xml:space="preserve">(1) As of December 31,2018 accumulated depreciation, depletion and amortization amounted to </t>
    </r>
    <r>
      <rPr>
        <sz val="8"/>
        <color theme="1"/>
        <rFont val="Noteworthy Bold"/>
        <family val="2"/>
      </rPr>
      <t>﻿$</t>
    </r>
    <r>
      <rPr>
        <sz val="8"/>
        <color theme="1"/>
        <rFont val="Arial"/>
        <family val="2"/>
      </rPr>
      <t>160,088m.</t>
    </r>
  </si>
  <si>
    <r>
      <rPr>
        <b/>
        <sz val="12"/>
        <color rgb="FFFF6E23"/>
        <rFont val="Lucida Sans Unicode"/>
        <family val="2"/>
      </rPr>
      <t>﻿</t>
    </r>
    <r>
      <rPr>
        <b/>
        <sz val="12"/>
        <color rgb="FFFF6E23"/>
        <rFont val="Arial Bold"/>
        <family val="2"/>
      </rPr>
      <t>FINANCIAL HIGHLIGHTS</t>
    </r>
  </si>
  <si>
    <r>
      <t>﻿Adjusted net operating income</t>
    </r>
    <r>
      <rPr>
        <vertAlign val="superscript"/>
        <sz val="9"/>
        <rFont val="Arial"/>
        <family val="2"/>
      </rPr>
      <t> (1)</t>
    </r>
  </si>
  <si>
    <r>
      <t>Investments</t>
    </r>
    <r>
      <rPr>
        <vertAlign val="superscript"/>
        <sz val="9"/>
        <rFont val="Arial"/>
        <family val="2"/>
      </rPr>
      <t> (2)</t>
    </r>
  </si>
  <si>
    <r>
      <t>Organic investments</t>
    </r>
    <r>
      <rPr>
        <vertAlign val="superscript"/>
        <sz val="9"/>
        <rFont val="Arial"/>
        <family val="2"/>
      </rPr>
      <t> (3)</t>
    </r>
  </si>
  <si>
    <r>
      <t>Cash flow from operations</t>
    </r>
    <r>
      <rPr>
        <vertAlign val="superscript"/>
        <sz val="9"/>
        <rFont val="Arial"/>
        <family val="2"/>
      </rPr>
      <t> (4)</t>
    </r>
  </si>
  <si>
    <r>
      <t>Cash flow from operations before working capital changes w/o financial charges (DACF)</t>
    </r>
    <r>
      <rPr>
        <vertAlign val="superscript"/>
        <sz val="9"/>
        <rFont val="Arial"/>
        <family val="2"/>
      </rPr>
      <t> (5)</t>
    </r>
  </si>
  <si>
    <r>
      <t xml:space="preserve">Gross capacity </t>
    </r>
    <r>
      <rPr>
        <b/>
        <sz val="8"/>
        <color theme="4"/>
        <rFont val="Arial"/>
        <family val="2"/>
      </rPr>
      <t>(GWc)</t>
    </r>
  </si>
  <si>
    <r>
      <t xml:space="preserve">Net capacity </t>
    </r>
    <r>
      <rPr>
        <b/>
        <sz val="8"/>
        <color theme="4"/>
        <rFont val="Arial"/>
        <family val="2"/>
      </rPr>
      <t>(GWc)</t>
    </r>
  </si>
  <si>
    <r>
      <t>FINANCIAL HIGHLIGHTS</t>
    </r>
    <r>
      <rPr>
        <b/>
        <vertAlign val="superscript"/>
        <sz val="12"/>
        <color rgb="FFFF6E23"/>
        <rFont val="Arial"/>
        <family val="2"/>
      </rPr>
      <t xml:space="preserve"> (1)</t>
    </r>
  </si>
  <si>
    <t>(1) 2014 data are not restated to reflect the new organization with four business segments therefore the data shown for 2013 and 2014 do not include Biofuel businesses</t>
  </si>
  <si>
    <t>EXPLORATION &amp; PRODUCTION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</si>
</sst>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0.00;\(#,##0.00\)"/>
    <numFmt numFmtId="166" formatCode="#,##0.0;\(#,##0.0\)"/>
    <numFmt numFmtId="167" formatCode="0.0%"/>
    <numFmt numFmtId="168" formatCode="0.0"/>
    <numFmt numFmtId="169" formatCode="#,##0.0_);\(#,##0.0\)"/>
    <numFmt numFmtId="170" formatCode="#,##0.0"/>
    <numFmt numFmtId="171" formatCode="#,##0_);\(#,##0\)"/>
    <numFmt numFmtId="172" formatCode="#,##0;[Red]#,##0"/>
    <numFmt numFmtId="173" formatCode="0.0_);\(0.0\)"/>
    <numFmt numFmtId="174" formatCode="#,##0.00;\(#,##0.00\);&quot;-&quot;"/>
    <numFmt numFmtId="175" formatCode="[$-F400]h:mm:ss\ AM/PM"/>
  </numFmts>
  <fonts count="137">
    <font>
      <sz val="12"/>
      <color theme="1"/>
      <name val="Calibri"/>
      <family val="2"/>
      <scheme val="minor"/>
    </font>
    <font>
      <sz val="10"/>
      <color theme="1"/>
      <name val="Calibri"/>
      <family val="2"/>
      <scheme val="minor"/>
    </font>
    <font>
      <sz val="12"/>
      <color theme="1"/>
      <name val="Calibri"/>
      <family val="2"/>
      <scheme val="minor"/>
    </font>
    <font>
      <sz val="12"/>
      <color theme="1"/>
      <name val="Calibri"/>
      <family val="2"/>
      <scheme val="minor"/>
    </font>
    <font>
      <b/>
      <sz val="12"/>
      <color rgb="FFFF6E23"/>
      <name val="Arial"/>
      <family val="2"/>
    </font>
    <font>
      <b/>
      <sz val="10"/>
      <color rgb="FF3876AF"/>
      <name val="Arial"/>
      <family val="2"/>
    </font>
    <font>
      <i/>
      <sz val="10"/>
      <color theme="4"/>
      <name val="Arial"/>
      <family val="2"/>
    </font>
    <font>
      <b/>
      <sz val="9"/>
      <name val="Arial"/>
      <family val="2"/>
    </font>
    <font>
      <sz val="9"/>
      <name val="Arial"/>
      <family val="2"/>
    </font>
    <font>
      <vertAlign val="superscript"/>
      <sz val="9"/>
      <name val="Arial"/>
      <family val="2"/>
    </font>
    <font>
      <b/>
      <vertAlign val="superscript"/>
      <sz val="9"/>
      <name val="Arial"/>
      <family val="2"/>
    </font>
    <font>
      <sz val="8"/>
      <color theme="1"/>
      <name val="Arial"/>
      <family val="2"/>
    </font>
    <font>
      <b/>
      <vertAlign val="superscript"/>
      <sz val="12"/>
      <color rgb="FFFF6E23"/>
      <name val="Arial"/>
      <family val="2"/>
    </font>
    <font>
      <i/>
      <sz val="10"/>
      <color rgb="FF264D93"/>
      <name val="Arial"/>
      <family val="2"/>
    </font>
    <font>
      <sz val="10"/>
      <color theme="1"/>
      <name val="Arial"/>
      <family val="2"/>
    </font>
    <font>
      <i/>
      <sz val="10"/>
      <color rgb="FF3876AF"/>
      <name val="Arial"/>
      <family val="2"/>
    </font>
    <font>
      <sz val="12"/>
      <color rgb="FF3876AF"/>
      <name val="Calibri"/>
      <family val="2"/>
      <scheme val="minor"/>
    </font>
    <font>
      <b/>
      <vertAlign val="superscript"/>
      <sz val="10"/>
      <color rgb="FF3876AF"/>
      <name val="Arial"/>
      <family val="2"/>
    </font>
    <font>
      <sz val="12"/>
      <color rgb="FF000000"/>
      <name val="Calibri"/>
      <family val="2"/>
      <scheme val="minor"/>
    </font>
    <font>
      <b/>
      <sz val="12"/>
      <color rgb="FF000000"/>
      <name val="Calibri"/>
      <family val="2"/>
      <scheme val="minor"/>
    </font>
    <font>
      <b/>
      <sz val="12"/>
      <color theme="1"/>
      <name val="Calibri"/>
      <family val="2"/>
      <scheme val="minor"/>
    </font>
    <font>
      <b/>
      <sz val="9"/>
      <color rgb="FF3876AF"/>
      <name val="Arial"/>
      <family val="2"/>
    </font>
    <font>
      <sz val="12"/>
      <color rgb="FFFF6E23"/>
      <name val="Arial"/>
      <family val="2"/>
    </font>
    <font>
      <sz val="8"/>
      <color rgb="FF000000"/>
      <name val="Arial"/>
      <family val="2"/>
    </font>
    <font>
      <b/>
      <sz val="10"/>
      <color theme="4"/>
      <name val="Arial"/>
      <family val="2"/>
    </font>
    <font>
      <b/>
      <sz val="9"/>
      <color theme="4"/>
      <name val="Arial"/>
      <family val="2"/>
    </font>
    <font>
      <b/>
      <sz val="10"/>
      <color rgb="FFFF6E23"/>
      <name val="Arial"/>
      <family val="2"/>
    </font>
    <font>
      <b/>
      <sz val="12"/>
      <color rgb="FF542C73"/>
      <name val="Arial"/>
      <family val="2"/>
    </font>
    <font>
      <b/>
      <sz val="10"/>
      <color rgb="FF542C73"/>
      <name val="Arial"/>
      <family val="2"/>
    </font>
    <font>
      <sz val="9"/>
      <color indexed="44"/>
      <name val="Arial"/>
      <family val="2"/>
    </font>
    <font>
      <b/>
      <sz val="9"/>
      <color theme="0"/>
      <name val="Arial"/>
      <family val="2"/>
    </font>
    <font>
      <b/>
      <sz val="10"/>
      <color rgb="FF264D93"/>
      <name val="Arial"/>
      <family val="2"/>
    </font>
    <font>
      <b/>
      <sz val="12"/>
      <color indexed="40"/>
      <name val="Arial"/>
      <family val="2"/>
    </font>
    <font>
      <sz val="8"/>
      <name val="Arial"/>
      <family val="2"/>
    </font>
    <font>
      <i/>
      <sz val="8"/>
      <name val="Arial"/>
      <family val="2"/>
    </font>
    <font>
      <sz val="9"/>
      <color theme="1"/>
      <name val="Arial"/>
      <family val="2"/>
    </font>
    <font>
      <u/>
      <sz val="12"/>
      <color theme="10"/>
      <name val="Calibri"/>
      <family val="2"/>
      <scheme val="minor"/>
    </font>
    <font>
      <u/>
      <sz val="12"/>
      <color theme="11"/>
      <name val="Calibri"/>
      <family val="2"/>
      <scheme val="minor"/>
    </font>
    <font>
      <b/>
      <sz val="9"/>
      <color theme="1"/>
      <name val="Arial"/>
      <family val="2"/>
    </font>
    <font>
      <b/>
      <sz val="9"/>
      <color rgb="FF3876AF"/>
      <name val="Arial Bold"/>
      <family val="2"/>
    </font>
    <font>
      <sz val="10"/>
      <color rgb="FF3876AF"/>
      <name val="Arial Italic"/>
    </font>
    <font>
      <b/>
      <sz val="10"/>
      <color rgb="FF8C2365"/>
      <name val="Arial"/>
      <family val="2"/>
    </font>
    <font>
      <i/>
      <sz val="10"/>
      <color rgb="FF8C2365"/>
      <name val="Arial"/>
      <family val="2"/>
    </font>
    <font>
      <b/>
      <u/>
      <sz val="12"/>
      <color rgb="FFFF0000"/>
      <name val="Calibri"/>
      <family val="2"/>
      <scheme val="minor"/>
    </font>
    <font>
      <b/>
      <sz val="12"/>
      <color rgb="FFFF6E23"/>
      <name val="Lucida Sans Unicode"/>
      <family val="2"/>
    </font>
    <font>
      <b/>
      <sz val="12"/>
      <color rgb="FFFF6E23"/>
      <name val="Arial Bold"/>
      <family val="2"/>
    </font>
    <font>
      <b/>
      <sz val="10"/>
      <color rgb="FF00976D"/>
      <name val="Arial"/>
      <family val="2"/>
    </font>
    <font>
      <i/>
      <sz val="10"/>
      <color rgb="FF00976D"/>
      <name val="Arial"/>
      <family val="2"/>
    </font>
    <font>
      <sz val="12"/>
      <color rgb="FFFA7D00"/>
      <name val="Calibri"/>
      <family val="2"/>
      <scheme val="minor"/>
    </font>
    <font>
      <i/>
      <sz val="10"/>
      <color rgb="FF542C73"/>
      <name val="Arial"/>
      <family val="2"/>
    </font>
    <font>
      <sz val="12"/>
      <name val="Arial"/>
      <family val="2"/>
    </font>
    <font>
      <b/>
      <vertAlign val="superscript"/>
      <sz val="9"/>
      <color rgb="FF3876AF"/>
      <name val="Arial"/>
      <family val="2"/>
    </font>
    <font>
      <sz val="8"/>
      <color theme="1"/>
      <name val="Krungthep"/>
      <family val="2"/>
    </font>
    <font>
      <sz val="8"/>
      <color theme="1"/>
      <name val="Monaco"/>
      <family val="2"/>
    </font>
    <font>
      <sz val="8"/>
      <color rgb="FF000000"/>
      <name val="Krungthep"/>
      <family val="2"/>
    </font>
    <font>
      <b/>
      <sz val="12"/>
      <color rgb="FFFF6E23"/>
      <name val="Krungthep"/>
      <family val="2"/>
    </font>
    <font>
      <sz val="12"/>
      <color rgb="FFFF0000"/>
      <name val="Calibri"/>
      <family val="2"/>
      <scheme val="minor"/>
    </font>
    <font>
      <sz val="8"/>
      <color theme="1"/>
      <name val="Noteworthy Bold"/>
      <family val="2"/>
    </font>
    <font>
      <sz val="8"/>
      <color rgb="FF000000"/>
      <name val="Noteworthy Bold"/>
      <family val="2"/>
    </font>
    <font>
      <b/>
      <vertAlign val="superscript"/>
      <sz val="12"/>
      <color rgb="FFFF6E23"/>
      <name val="Arial Bold"/>
      <family val="2"/>
    </font>
    <font>
      <b/>
      <sz val="18"/>
      <color rgb="FFFF6E23"/>
      <name val="Arial"/>
      <family val="2"/>
    </font>
    <font>
      <sz val="12"/>
      <name val="Calibri"/>
      <family val="2"/>
      <scheme val="minor"/>
    </font>
    <font>
      <strike/>
      <sz val="8"/>
      <color theme="1"/>
      <name val="Arial"/>
      <family val="2"/>
    </font>
    <font>
      <sz val="12"/>
      <color rgb="FF00B050"/>
      <name val="Calibri"/>
      <family val="2"/>
      <scheme val="minor"/>
    </font>
    <font>
      <strike/>
      <sz val="12"/>
      <color theme="1"/>
      <name val="Calibri"/>
      <family val="2"/>
      <scheme val="minor"/>
    </font>
    <font>
      <sz val="9"/>
      <color rgb="FF000000"/>
      <name val="Arial"/>
      <family val="2"/>
    </font>
    <font>
      <b/>
      <sz val="9"/>
      <color rgb="FF542C73"/>
      <name val="Arial"/>
      <family val="2"/>
    </font>
    <font>
      <sz val="9"/>
      <color rgb="FF542C73"/>
      <name val="Arial"/>
      <family val="2"/>
    </font>
    <font>
      <b/>
      <sz val="9"/>
      <color rgb="FF542C73"/>
      <name val="Arial Bold"/>
      <family val="2"/>
    </font>
    <font>
      <sz val="10"/>
      <color theme="1"/>
      <name val="Krungthep"/>
      <family val="2"/>
    </font>
    <font>
      <b/>
      <vertAlign val="superscript"/>
      <sz val="9"/>
      <color rgb="FF542C73"/>
      <name val="Arial"/>
      <family val="2"/>
    </font>
    <font>
      <b/>
      <vertAlign val="superscript"/>
      <sz val="10"/>
      <color rgb="FF542C73"/>
      <name val="Arial"/>
      <family val="2"/>
    </font>
    <font>
      <sz val="9"/>
      <color theme="1"/>
      <name val="Calibri"/>
      <family val="2"/>
      <scheme val="minor"/>
    </font>
    <font>
      <sz val="9"/>
      <name val="Calibri"/>
      <family val="2"/>
      <scheme val="minor"/>
    </font>
    <font>
      <sz val="8"/>
      <name val="Calibri"/>
      <family val="2"/>
      <scheme val="minor"/>
    </font>
    <font>
      <b/>
      <sz val="8"/>
      <color rgb="FF542C73"/>
      <name val="Arial"/>
      <family val="2"/>
    </font>
    <font>
      <b/>
      <vertAlign val="superscript"/>
      <sz val="12"/>
      <color indexed="53"/>
      <name val="Arial"/>
      <family val="2"/>
    </font>
    <font>
      <b/>
      <sz val="9"/>
      <color rgb="FF00976D"/>
      <name val="Arial"/>
      <family val="2"/>
    </font>
    <font>
      <i/>
      <sz val="8"/>
      <color theme="1"/>
      <name val="Arial"/>
      <family val="2"/>
    </font>
    <font>
      <sz val="9"/>
      <color rgb="FFFF0000"/>
      <name val="Arial"/>
      <family val="2"/>
    </font>
    <font>
      <vertAlign val="superscript"/>
      <sz val="9"/>
      <color theme="1"/>
      <name val="Arial"/>
      <family val="2"/>
    </font>
    <font>
      <sz val="9"/>
      <color theme="1"/>
      <name val="Monaco"/>
      <family val="2"/>
    </font>
    <font>
      <b/>
      <vertAlign val="superscript"/>
      <sz val="10"/>
      <color rgb="FF00976D"/>
      <name val="Arial"/>
      <family val="2"/>
    </font>
    <font>
      <b/>
      <sz val="12"/>
      <color rgb="FFFF0000"/>
      <name val="Calibri"/>
      <family val="2"/>
      <scheme val="minor"/>
    </font>
    <font>
      <sz val="10"/>
      <color rgb="FF00976D"/>
      <name val="Arial"/>
      <family val="2"/>
    </font>
    <font>
      <b/>
      <sz val="9"/>
      <color rgb="FF00976D"/>
      <name val="Arial Bold"/>
      <family val="2"/>
    </font>
    <font>
      <vertAlign val="superscript"/>
      <sz val="10"/>
      <color theme="1"/>
      <name val="Arial"/>
      <family val="2"/>
    </font>
    <font>
      <sz val="12"/>
      <color theme="1"/>
      <name val="Calibri (Corps)"/>
    </font>
    <font>
      <i/>
      <sz val="10"/>
      <color theme="1"/>
      <name val="Arial"/>
      <family val="2"/>
    </font>
    <font>
      <sz val="12"/>
      <color theme="1"/>
      <name val="Arial"/>
      <family val="2"/>
    </font>
    <font>
      <b/>
      <sz val="9"/>
      <color rgb="FF8C2365"/>
      <name val="Arial"/>
      <family val="2"/>
    </font>
    <font>
      <b/>
      <sz val="10"/>
      <color rgb="FFFF6E23"/>
      <name val="Lucida Sans Unicode"/>
      <family val="2"/>
    </font>
    <font>
      <b/>
      <sz val="10"/>
      <color rgb="FFFF6E23"/>
      <name val="Arial Bold"/>
    </font>
    <font>
      <b/>
      <strike/>
      <sz val="10"/>
      <color rgb="FF8C2365"/>
      <name val="Arial"/>
      <family val="2"/>
    </font>
    <font>
      <strike/>
      <sz val="9"/>
      <name val="Arial"/>
      <family val="2"/>
    </font>
    <font>
      <b/>
      <vertAlign val="superscript"/>
      <sz val="9"/>
      <color theme="1"/>
      <name val="Arial"/>
    </font>
    <font>
      <sz val="8"/>
      <color theme="1"/>
      <name val="Lato Black"/>
      <family val="2"/>
    </font>
    <font>
      <b/>
      <sz val="12"/>
      <color theme="0"/>
      <name val="Arial"/>
      <family val="2"/>
    </font>
    <font>
      <b/>
      <strike/>
      <sz val="10"/>
      <color rgb="FF3876AF"/>
      <name val="Arial"/>
      <family val="2"/>
    </font>
    <font>
      <b/>
      <strike/>
      <sz val="9"/>
      <name val="Arial"/>
      <family val="2"/>
    </font>
    <font>
      <strike/>
      <sz val="12"/>
      <color rgb="FF000000"/>
      <name val="Calibri"/>
      <family val="2"/>
      <scheme val="minor"/>
    </font>
    <font>
      <b/>
      <vertAlign val="superscript"/>
      <sz val="10"/>
      <color theme="4"/>
      <name val="Arial"/>
      <family val="2"/>
    </font>
    <font>
      <b/>
      <sz val="12"/>
      <color rgb="FFFF6E23"/>
      <name val="HelveticaNeueLT Com 23 UltLtEx"/>
      <family val="2"/>
    </font>
    <font>
      <b/>
      <sz val="9"/>
      <color rgb="FF0076BD"/>
      <name val="Arial"/>
      <family val="2"/>
    </font>
    <font>
      <b/>
      <sz val="9"/>
      <color rgb="FF733E8D"/>
      <name val="Arial"/>
      <family val="2"/>
    </font>
    <font>
      <b/>
      <sz val="9"/>
      <color rgb="FF00529E"/>
      <name val="Arial"/>
      <family val="2"/>
    </font>
    <font>
      <b/>
      <sz val="9"/>
      <color rgb="FF00A37F"/>
      <name val="Arial"/>
      <family val="2"/>
    </font>
    <font>
      <b/>
      <sz val="9"/>
      <color rgb="FFCF3087"/>
      <name val="Arial"/>
      <family val="2"/>
    </font>
    <font>
      <b/>
      <sz val="9"/>
      <color theme="0"/>
      <name val="Arial "/>
    </font>
    <font>
      <sz val="7"/>
      <color theme="1"/>
      <name val="Arial"/>
      <family val="2"/>
    </font>
    <font>
      <i/>
      <sz val="8"/>
      <color rgb="FF3876AF"/>
      <name val="Arial"/>
      <family val="2"/>
    </font>
    <font>
      <sz val="8"/>
      <color rgb="FF3876AF"/>
      <name val="Arial"/>
      <family val="2"/>
    </font>
    <font>
      <sz val="8"/>
      <color rgb="FF3876AF"/>
      <name val="Arial Italic"/>
    </font>
    <font>
      <i/>
      <sz val="8"/>
      <color rgb="FF3876AF"/>
      <name val="Arial Italic"/>
      <family val="2"/>
    </font>
    <font>
      <sz val="8"/>
      <color theme="1"/>
      <name val="Calibri"/>
      <family val="2"/>
      <scheme val="minor"/>
    </font>
    <font>
      <sz val="7"/>
      <name val="Arial"/>
      <family val="2"/>
    </font>
    <font>
      <sz val="7"/>
      <color theme="1"/>
      <name val="Krungthep"/>
      <family val="2"/>
    </font>
    <font>
      <sz val="7"/>
      <color theme="1"/>
      <name val="Calibri"/>
      <family val="2"/>
      <scheme val="minor"/>
    </font>
    <font>
      <sz val="7"/>
      <name val="Noteworthy Bold"/>
      <family val="2"/>
    </font>
    <font>
      <sz val="10"/>
      <name val="Arial"/>
      <family val="2"/>
    </font>
    <font>
      <sz val="7"/>
      <name val="Calibri"/>
      <family val="2"/>
      <scheme val="minor"/>
    </font>
    <font>
      <i/>
      <sz val="9"/>
      <color rgb="FF542C73"/>
      <name val="Arial"/>
      <family val="2"/>
    </font>
    <font>
      <i/>
      <sz val="8"/>
      <color rgb="FF542C73"/>
      <name val="Arial"/>
      <family val="2"/>
    </font>
    <font>
      <b/>
      <vertAlign val="superscript"/>
      <sz val="8"/>
      <color rgb="FF542C73"/>
      <name val="Arial"/>
      <family val="2"/>
    </font>
    <font>
      <vertAlign val="superscript"/>
      <sz val="8"/>
      <color theme="1"/>
      <name val="Arial"/>
      <family val="2"/>
    </font>
    <font>
      <vertAlign val="superscript"/>
      <sz val="10"/>
      <name val="Arial"/>
      <family val="2"/>
    </font>
    <font>
      <sz val="7"/>
      <color indexed="8"/>
      <name val="Arial"/>
      <family val="2"/>
    </font>
    <font>
      <i/>
      <sz val="9"/>
      <color rgb="FF00976D"/>
      <name val="Arial"/>
      <family val="2"/>
    </font>
    <font>
      <b/>
      <sz val="9"/>
      <color rgb="FF00976D"/>
      <name val="HelveticaNeueLT Com 23 UltLtEx"/>
      <family val="2"/>
    </font>
    <font>
      <b/>
      <sz val="9"/>
      <color theme="3"/>
      <name val="Arial"/>
      <family val="2"/>
    </font>
    <font>
      <b/>
      <sz val="8"/>
      <color theme="4"/>
      <name val="Arial"/>
      <family val="2"/>
    </font>
    <font>
      <i/>
      <sz val="10"/>
      <color rgb="FFCF3087"/>
      <name val="Arial"/>
      <family val="2"/>
    </font>
    <font>
      <i/>
      <sz val="10"/>
      <color rgb="FFCF3087"/>
      <name val="Menlo Regular"/>
      <family val="2"/>
    </font>
    <font>
      <b/>
      <sz val="10"/>
      <color rgb="FFCF3087"/>
      <name val="Arial"/>
      <family val="2"/>
    </font>
    <font>
      <sz val="10"/>
      <color rgb="FFCF3087"/>
      <name val="Arial Italic"/>
      <family val="2"/>
    </font>
    <font>
      <u/>
      <sz val="12"/>
      <color theme="1"/>
      <name val="Calibri"/>
      <family val="2"/>
      <scheme val="minor"/>
    </font>
    <font>
      <i/>
      <sz val="9"/>
      <color rgb="FF3876AF"/>
      <name val="Arial"/>
      <family val="2"/>
    </font>
  </fonts>
  <fills count="28">
    <fill>
      <patternFill patternType="none"/>
    </fill>
    <fill>
      <patternFill patternType="gray125"/>
    </fill>
    <fill>
      <patternFill patternType="solid">
        <fgColor theme="0" tint="-0.14996795556505021"/>
        <bgColor theme="0"/>
      </patternFill>
    </fill>
    <fill>
      <patternFill patternType="solid">
        <fgColor theme="0"/>
        <bgColor rgb="FFC0C0C0"/>
      </patternFill>
    </fill>
    <fill>
      <patternFill patternType="solid">
        <fgColor rgb="FFD9D9D9"/>
        <bgColor rgb="FFC0C0C0"/>
      </patternFill>
    </fill>
    <fill>
      <patternFill patternType="solid">
        <fgColor rgb="FFFFFFFF"/>
        <bgColor rgb="FFC0C0C0"/>
      </patternFill>
    </fill>
    <fill>
      <patternFill patternType="solid">
        <fgColor theme="0"/>
        <bgColor indexed="64"/>
      </patternFill>
    </fill>
    <fill>
      <patternFill patternType="solid">
        <fgColor rgb="FFD6DFED"/>
        <bgColor indexed="64"/>
      </patternFill>
    </fill>
    <fill>
      <patternFill patternType="solid">
        <fgColor indexed="40"/>
        <bgColor indexed="49"/>
      </patternFill>
    </fill>
    <fill>
      <patternFill patternType="solid">
        <fgColor theme="0" tint="-0.14999847407452621"/>
        <bgColor indexed="64"/>
      </patternFill>
    </fill>
    <fill>
      <patternFill patternType="solid">
        <fgColor theme="0" tint="-0.14999847407452621"/>
        <bgColor rgb="FFC0C0C0"/>
      </patternFill>
    </fill>
    <fill>
      <patternFill patternType="solid">
        <fgColor rgb="FFD9D9D9"/>
        <bgColor rgb="FF000000"/>
      </patternFill>
    </fill>
    <fill>
      <patternFill patternType="solid">
        <fgColor indexed="9"/>
        <bgColor indexed="8"/>
      </patternFill>
    </fill>
    <fill>
      <patternFill patternType="solid">
        <fgColor theme="0" tint="-0.249977111117893"/>
        <bgColor indexed="64"/>
      </patternFill>
    </fill>
    <fill>
      <patternFill patternType="solid">
        <fgColor theme="0" tint="-0.249977111117893"/>
        <bgColor theme="0"/>
      </patternFill>
    </fill>
    <fill>
      <patternFill patternType="solid">
        <fgColor rgb="FFD4C4D6"/>
      </patternFill>
    </fill>
    <fill>
      <patternFill patternType="solid">
        <fgColor rgb="FFD4C4D6"/>
        <bgColor indexed="64"/>
      </patternFill>
    </fill>
    <fill>
      <patternFill patternType="solid">
        <fgColor rgb="FFD9D9D9"/>
        <bgColor indexed="64"/>
      </patternFill>
    </fill>
    <fill>
      <patternFill patternType="solid">
        <fgColor rgb="FFCDE8D9"/>
      </patternFill>
    </fill>
    <fill>
      <patternFill patternType="solid">
        <fgColor rgb="FFCDE8D9"/>
        <bgColor rgb="FF000000"/>
      </patternFill>
    </fill>
    <fill>
      <patternFill patternType="solid">
        <fgColor rgb="FFD4C4D2"/>
      </patternFill>
    </fill>
    <fill>
      <patternFill patternType="solid">
        <fgColor rgb="FF00529E"/>
        <bgColor indexed="64"/>
      </patternFill>
    </fill>
    <fill>
      <patternFill patternType="solid">
        <fgColor rgb="FF00A37F"/>
        <bgColor indexed="64"/>
      </patternFill>
    </fill>
    <fill>
      <patternFill patternType="solid">
        <fgColor rgb="FFCF3087"/>
        <bgColor indexed="64"/>
      </patternFill>
    </fill>
    <fill>
      <patternFill patternType="solid">
        <fgColor rgb="FF733E8D"/>
        <bgColor indexed="64"/>
      </patternFill>
    </fill>
    <fill>
      <patternFill patternType="solid">
        <fgColor rgb="FFFFFF00"/>
        <bgColor indexed="64"/>
      </patternFill>
    </fill>
    <fill>
      <patternFill patternType="solid">
        <fgColor theme="0"/>
      </patternFill>
    </fill>
    <fill>
      <patternFill patternType="solid">
        <fgColor theme="3" tint="0.79998168889431442"/>
        <bgColor indexed="64"/>
      </patternFill>
    </fill>
  </fills>
  <borders count="162">
    <border>
      <left/>
      <right/>
      <top/>
      <bottom/>
      <diagonal/>
    </border>
    <border>
      <left/>
      <right/>
      <top/>
      <bottom style="thin">
        <color rgb="FF264D93"/>
      </bottom>
      <diagonal/>
    </border>
    <border>
      <left/>
      <right style="thick">
        <color theme="0"/>
      </right>
      <top/>
      <bottom style="thin">
        <color rgb="FF264D93"/>
      </bottom>
      <diagonal/>
    </border>
    <border>
      <left/>
      <right/>
      <top/>
      <bottom style="thin">
        <color theme="1"/>
      </bottom>
      <diagonal/>
    </border>
    <border>
      <left/>
      <right/>
      <top style="thin">
        <color rgb="FF264D93"/>
      </top>
      <bottom style="thin">
        <color rgb="FFEBEBEB"/>
      </bottom>
      <diagonal/>
    </border>
    <border>
      <left/>
      <right/>
      <top/>
      <bottom style="thin">
        <color rgb="FFE6E6E6"/>
      </bottom>
      <diagonal/>
    </border>
    <border>
      <left/>
      <right/>
      <top style="thin">
        <color rgb="FFEBEBEB"/>
      </top>
      <bottom style="thin">
        <color rgb="FFEBEBEB"/>
      </bottom>
      <diagonal/>
    </border>
    <border>
      <left/>
      <right/>
      <top/>
      <bottom style="thin">
        <color rgb="FF3876AF"/>
      </bottom>
      <diagonal/>
    </border>
    <border>
      <left style="thick">
        <color theme="0"/>
      </left>
      <right style="thick">
        <color theme="0"/>
      </right>
      <top/>
      <bottom style="thin">
        <color rgb="FF3876AF"/>
      </bottom>
      <diagonal/>
    </border>
    <border>
      <left/>
      <right/>
      <top style="thin">
        <color rgb="FFEBEBEB"/>
      </top>
      <bottom style="thin">
        <color rgb="FFE6E6E6"/>
      </bottom>
      <diagonal/>
    </border>
    <border>
      <left/>
      <right/>
      <top style="thin">
        <color rgb="FFE6E6E6"/>
      </top>
      <bottom style="thin">
        <color rgb="FF3876AF"/>
      </bottom>
      <diagonal/>
    </border>
    <border>
      <left style="thick">
        <color theme="0"/>
      </left>
      <right style="thick">
        <color theme="0"/>
      </right>
      <top style="thin">
        <color rgb="FFE6E6E6"/>
      </top>
      <bottom style="thin">
        <color rgb="FF3876AF"/>
      </bottom>
      <diagonal/>
    </border>
    <border>
      <left/>
      <right style="thick">
        <color theme="0"/>
      </right>
      <top style="thin">
        <color rgb="FF264D93"/>
      </top>
      <bottom style="thin">
        <color rgb="FFE6E6E6"/>
      </bottom>
      <diagonal/>
    </border>
    <border>
      <left style="thick">
        <color theme="0"/>
      </left>
      <right style="thick">
        <color theme="0"/>
      </right>
      <top style="thin">
        <color rgb="FF264D93"/>
      </top>
      <bottom style="thin">
        <color rgb="FFE6E6E6"/>
      </bottom>
      <diagonal/>
    </border>
    <border>
      <left/>
      <right style="thick">
        <color theme="0"/>
      </right>
      <top/>
      <bottom style="thin">
        <color rgb="FFE6E6E6"/>
      </bottom>
      <diagonal/>
    </border>
    <border>
      <left style="thick">
        <color theme="0"/>
      </left>
      <right style="thick">
        <color theme="0"/>
      </right>
      <top/>
      <bottom style="thin">
        <color rgb="FFE6E6E6"/>
      </bottom>
      <diagonal/>
    </border>
    <border>
      <left/>
      <right/>
      <top style="thin">
        <color rgb="FFEFEFEF"/>
      </top>
      <bottom style="thin">
        <color rgb="FF3876AF"/>
      </bottom>
      <diagonal/>
    </border>
    <border>
      <left/>
      <right/>
      <top style="thin">
        <color rgb="FF264D93"/>
      </top>
      <bottom style="thin">
        <color rgb="FF264D93"/>
      </bottom>
      <diagonal/>
    </border>
    <border>
      <left/>
      <right/>
      <top style="thin">
        <color rgb="FFE6E6E6"/>
      </top>
      <bottom style="thin">
        <color rgb="FF264D93"/>
      </bottom>
      <diagonal/>
    </border>
    <border>
      <left/>
      <right/>
      <top style="thin">
        <color rgb="FF264D93"/>
      </top>
      <bottom style="thin">
        <color rgb="FFEFEFEF"/>
      </bottom>
      <diagonal/>
    </border>
    <border>
      <left/>
      <right style="thick">
        <color theme="0"/>
      </right>
      <top style="thin">
        <color rgb="FF264D93"/>
      </top>
      <bottom style="thin">
        <color rgb="FFEFEFEF"/>
      </bottom>
      <diagonal/>
    </border>
    <border>
      <left style="thick">
        <color theme="0"/>
      </left>
      <right style="thick">
        <color theme="0"/>
      </right>
      <top style="thin">
        <color rgb="FF264D93"/>
      </top>
      <bottom style="thin">
        <color rgb="FFEFEFEF"/>
      </bottom>
      <diagonal/>
    </border>
    <border>
      <left/>
      <right/>
      <top style="thin">
        <color rgb="FFEFEFEF"/>
      </top>
      <bottom style="thin">
        <color rgb="FFEFEFEF"/>
      </bottom>
      <diagonal/>
    </border>
    <border>
      <left/>
      <right style="thick">
        <color theme="0"/>
      </right>
      <top style="thin">
        <color rgb="FFEFEFEF"/>
      </top>
      <bottom style="thin">
        <color rgb="FFEFEFEF"/>
      </bottom>
      <diagonal/>
    </border>
    <border>
      <left/>
      <right style="thick">
        <color theme="0"/>
      </right>
      <top style="thin">
        <color rgb="FFEFEFEF"/>
      </top>
      <bottom style="thin">
        <color rgb="FF3876AF"/>
      </bottom>
      <diagonal/>
    </border>
    <border>
      <left style="thick">
        <color theme="0"/>
      </left>
      <right/>
      <top style="thin">
        <color rgb="FF264D93"/>
      </top>
      <bottom style="thin">
        <color rgb="FFE6E6E6"/>
      </bottom>
      <diagonal/>
    </border>
    <border>
      <left/>
      <right style="thick">
        <color theme="0"/>
      </right>
      <top/>
      <bottom/>
      <diagonal/>
    </border>
    <border>
      <left style="thick">
        <color theme="0"/>
      </left>
      <right style="thick">
        <color theme="0"/>
      </right>
      <top/>
      <bottom/>
      <diagonal/>
    </border>
    <border>
      <left/>
      <right/>
      <top style="thin">
        <color rgb="FFE6E6E6"/>
      </top>
      <bottom style="thin">
        <color auto="1"/>
      </bottom>
      <diagonal/>
    </border>
    <border>
      <left style="thick">
        <color theme="0"/>
      </left>
      <right style="thick">
        <color theme="0"/>
      </right>
      <top style="thin">
        <color rgb="FFE6E6E6"/>
      </top>
      <bottom style="thin">
        <color auto="1"/>
      </bottom>
      <diagonal/>
    </border>
    <border>
      <left style="thick">
        <color theme="0"/>
      </left>
      <right style="thick">
        <color theme="0"/>
      </right>
      <top/>
      <bottom style="thin">
        <color theme="1"/>
      </bottom>
      <diagonal/>
    </border>
    <border>
      <left/>
      <right style="thick">
        <color theme="0"/>
      </right>
      <top style="thin">
        <color rgb="FF264D93"/>
      </top>
      <bottom style="thin">
        <color rgb="FF264D93"/>
      </bottom>
      <diagonal/>
    </border>
    <border>
      <left style="thick">
        <color theme="0"/>
      </left>
      <right style="thick">
        <color theme="0"/>
      </right>
      <top style="thin">
        <color rgb="FF264D93"/>
      </top>
      <bottom style="thin">
        <color rgb="FF264D93"/>
      </bottom>
      <diagonal/>
    </border>
    <border>
      <left/>
      <right/>
      <top style="thin">
        <color rgb="FF3876AF"/>
      </top>
      <bottom style="thin">
        <color rgb="FF264D93"/>
      </bottom>
      <diagonal/>
    </border>
    <border>
      <left/>
      <right style="thick">
        <color theme="0"/>
      </right>
      <top style="thin">
        <color rgb="FF3876AF"/>
      </top>
      <bottom style="thin">
        <color rgb="FF264D93"/>
      </bottom>
      <diagonal/>
    </border>
    <border>
      <left style="thick">
        <color theme="0"/>
      </left>
      <right style="thick">
        <color theme="0"/>
      </right>
      <top style="thin">
        <color rgb="FF3876AF"/>
      </top>
      <bottom style="thin">
        <color rgb="FF264D93"/>
      </bottom>
      <diagonal/>
    </border>
    <border>
      <left style="thick">
        <color theme="0"/>
      </left>
      <right style="thick">
        <color theme="0"/>
      </right>
      <top/>
      <bottom style="thin">
        <color rgb="FF264D93"/>
      </bottom>
      <diagonal/>
    </border>
    <border>
      <left/>
      <right style="thick">
        <color theme="0"/>
      </right>
      <top style="thin">
        <color rgb="FFE6E6E6"/>
      </top>
      <bottom style="thin">
        <color rgb="FFE6E6E6"/>
      </bottom>
      <diagonal/>
    </border>
    <border>
      <left style="thick">
        <color theme="0"/>
      </left>
      <right style="thick">
        <color theme="0"/>
      </right>
      <top style="thin">
        <color rgb="FFE6E6E6"/>
      </top>
      <bottom style="thin">
        <color rgb="FFE6E6E6"/>
      </bottom>
      <diagonal/>
    </border>
    <border>
      <left style="thick">
        <color theme="0"/>
      </left>
      <right/>
      <top style="thin">
        <color auto="1"/>
      </top>
      <bottom style="thin">
        <color auto="1"/>
      </bottom>
      <diagonal/>
    </border>
    <border>
      <left/>
      <right style="thick">
        <color theme="0"/>
      </right>
      <top style="thin">
        <color rgb="FFE6E6E6"/>
      </top>
      <bottom/>
      <diagonal/>
    </border>
    <border>
      <left style="thick">
        <color theme="0"/>
      </left>
      <right style="thick">
        <color theme="0"/>
      </right>
      <top style="thin">
        <color rgb="FF264D93"/>
      </top>
      <bottom style="thin">
        <color theme="1"/>
      </bottom>
      <diagonal/>
    </border>
    <border>
      <left/>
      <right/>
      <top style="thin">
        <color auto="1"/>
      </top>
      <bottom style="thin">
        <color rgb="FFEBEBEB"/>
      </bottom>
      <diagonal/>
    </border>
    <border>
      <left style="thick">
        <color theme="0"/>
      </left>
      <right style="thick">
        <color theme="0"/>
      </right>
      <top style="thin">
        <color auto="1"/>
      </top>
      <bottom style="thin">
        <color rgb="FFEBEBEB"/>
      </bottom>
      <diagonal/>
    </border>
    <border>
      <left/>
      <right/>
      <top style="thin">
        <color rgb="FF3876AF"/>
      </top>
      <bottom style="thin">
        <color rgb="FF3876AF"/>
      </bottom>
      <diagonal/>
    </border>
    <border>
      <left/>
      <right style="thick">
        <color theme="0"/>
      </right>
      <top style="thin">
        <color rgb="FF3876AF"/>
      </top>
      <bottom style="thin">
        <color rgb="FF3876AF"/>
      </bottom>
      <diagonal/>
    </border>
    <border>
      <left style="thick">
        <color theme="0"/>
      </left>
      <right style="thick">
        <color theme="0"/>
      </right>
      <top style="thin">
        <color rgb="FF3876AF"/>
      </top>
      <bottom style="thin">
        <color rgb="FF3876AF"/>
      </bottom>
      <diagonal/>
    </border>
    <border>
      <left/>
      <right/>
      <top/>
      <bottom style="thin">
        <color indexed="40"/>
      </bottom>
      <diagonal/>
    </border>
    <border>
      <left/>
      <right/>
      <top/>
      <bottom style="thin">
        <color theme="2"/>
      </bottom>
      <diagonal/>
    </border>
    <border>
      <left/>
      <right/>
      <top style="thin">
        <color indexed="40"/>
      </top>
      <bottom style="thin">
        <color indexed="40"/>
      </bottom>
      <diagonal/>
    </border>
    <border>
      <left/>
      <right style="thick">
        <color theme="0"/>
      </right>
      <top style="thin">
        <color rgb="FFE6E6E6"/>
      </top>
      <bottom style="thin">
        <color rgb="FF3876AF"/>
      </bottom>
      <diagonal/>
    </border>
    <border>
      <left/>
      <right/>
      <top style="thin">
        <color theme="0" tint="-0.14999847407452621"/>
      </top>
      <bottom style="thin">
        <color rgb="FF264D93"/>
      </bottom>
      <diagonal/>
    </border>
    <border>
      <left style="thick">
        <color theme="0"/>
      </left>
      <right style="thick">
        <color theme="0"/>
      </right>
      <top style="thin">
        <color theme="1"/>
      </top>
      <bottom style="thin">
        <color theme="1"/>
      </bottom>
      <diagonal/>
    </border>
    <border>
      <left/>
      <right style="thick">
        <color theme="0"/>
      </right>
      <top style="thin">
        <color theme="1"/>
      </top>
      <bottom style="thin">
        <color theme="1"/>
      </bottom>
      <diagonal/>
    </border>
    <border>
      <left/>
      <right/>
      <top style="thin">
        <color rgb="FFE6E6E6"/>
      </top>
      <bottom/>
      <diagonal/>
    </border>
    <border>
      <left/>
      <right/>
      <top/>
      <bottom style="thin">
        <color rgb="FFEBEBEB"/>
      </bottom>
      <diagonal/>
    </border>
    <border>
      <left/>
      <right style="thick">
        <color rgb="FFFFFFFF"/>
      </right>
      <top/>
      <bottom style="thin">
        <color rgb="FFEBEBEB"/>
      </bottom>
      <diagonal/>
    </border>
    <border>
      <left/>
      <right style="thick">
        <color rgb="FFFFFFFF"/>
      </right>
      <top/>
      <bottom style="thin">
        <color rgb="FF3876AF"/>
      </bottom>
      <diagonal/>
    </border>
    <border>
      <left/>
      <right style="thick">
        <color rgb="FFFFFFFF"/>
      </right>
      <top/>
      <bottom style="thin">
        <color rgb="FFE6E6E6"/>
      </bottom>
      <diagonal/>
    </border>
    <border>
      <left/>
      <right style="thick">
        <color rgb="FFFFFFFF"/>
      </right>
      <top/>
      <bottom/>
      <diagonal/>
    </border>
    <border>
      <left/>
      <right style="thick">
        <color rgb="FFFFFFFF"/>
      </right>
      <top style="thin">
        <color rgb="FFE6E6E6"/>
      </top>
      <bottom/>
      <diagonal/>
    </border>
    <border>
      <left/>
      <right style="thick">
        <color rgb="FFFFFFFF"/>
      </right>
      <top style="thin">
        <color rgb="FFEBEBEB"/>
      </top>
      <bottom style="thin">
        <color rgb="FFEBEBEB"/>
      </bottom>
      <diagonal/>
    </border>
    <border>
      <left/>
      <right/>
      <top style="thin">
        <color rgb="FFE6E6E6"/>
      </top>
      <bottom style="thin">
        <color rgb="FFE6E6E6"/>
      </bottom>
      <diagonal/>
    </border>
    <border>
      <left/>
      <right/>
      <top style="thin">
        <color rgb="FFE6E6E6"/>
      </top>
      <bottom style="thin">
        <color theme="1"/>
      </bottom>
      <diagonal/>
    </border>
    <border>
      <left/>
      <right style="thick">
        <color theme="0"/>
      </right>
      <top style="thin">
        <color rgb="FFE6E6E6"/>
      </top>
      <bottom style="thin">
        <color theme="1"/>
      </bottom>
      <diagonal/>
    </border>
    <border>
      <left style="thick">
        <color theme="0"/>
      </left>
      <right style="thick">
        <color theme="0"/>
      </right>
      <top style="thin">
        <color rgb="FFE6E6E6"/>
      </top>
      <bottom style="thin">
        <color theme="1"/>
      </bottom>
      <diagonal/>
    </border>
    <border>
      <left/>
      <right style="thick">
        <color theme="0"/>
      </right>
      <top style="thin">
        <color theme="1"/>
      </top>
      <bottom style="thin">
        <color rgb="FFE6E6E6"/>
      </bottom>
      <diagonal/>
    </border>
    <border>
      <left/>
      <right/>
      <top/>
      <bottom style="thin">
        <color theme="4"/>
      </bottom>
      <diagonal/>
    </border>
    <border>
      <left/>
      <right style="thick">
        <color theme="0"/>
      </right>
      <top/>
      <bottom style="thin">
        <color rgb="FF3876AF"/>
      </bottom>
      <diagonal/>
    </border>
    <border>
      <left style="thick">
        <color theme="0"/>
      </left>
      <right style="thick">
        <color theme="0"/>
      </right>
      <top style="thin">
        <color theme="1"/>
      </top>
      <bottom style="thin">
        <color auto="1"/>
      </bottom>
      <diagonal/>
    </border>
    <border>
      <left/>
      <right/>
      <top/>
      <bottom style="double">
        <color rgb="FFFF8001"/>
      </bottom>
      <diagonal/>
    </border>
    <border>
      <left/>
      <right/>
      <top/>
      <bottom style="thin">
        <color rgb="FF8C2365"/>
      </bottom>
      <diagonal/>
    </border>
    <border>
      <left/>
      <right style="thick">
        <color theme="0"/>
      </right>
      <top/>
      <bottom style="thin">
        <color rgb="FF8C2365"/>
      </bottom>
      <diagonal/>
    </border>
    <border>
      <left/>
      <right/>
      <top/>
      <bottom style="thin">
        <color rgb="FF00976D"/>
      </bottom>
      <diagonal/>
    </border>
    <border>
      <left/>
      <right style="thick">
        <color theme="0"/>
      </right>
      <top/>
      <bottom style="thin">
        <color rgb="FF00976D"/>
      </bottom>
      <diagonal/>
    </border>
    <border>
      <left/>
      <right style="thick">
        <color theme="0"/>
      </right>
      <top style="thin">
        <color rgb="FFE6E6E6"/>
      </top>
      <bottom style="thin">
        <color rgb="FF542C73"/>
      </bottom>
      <diagonal/>
    </border>
    <border>
      <left style="thick">
        <color theme="0"/>
      </left>
      <right style="thick">
        <color theme="0"/>
      </right>
      <top style="thin">
        <color rgb="FFE6E6E6"/>
      </top>
      <bottom style="thin">
        <color rgb="FF542C73"/>
      </bottom>
      <diagonal/>
    </border>
    <border>
      <left/>
      <right/>
      <top style="thin">
        <color rgb="FFE6E6E6"/>
      </top>
      <bottom style="thin">
        <color rgb="FF542C73"/>
      </bottom>
      <diagonal/>
    </border>
    <border>
      <left/>
      <right/>
      <top/>
      <bottom style="thin">
        <color rgb="FF542C73"/>
      </bottom>
      <diagonal/>
    </border>
    <border>
      <left style="thick">
        <color theme="0"/>
      </left>
      <right style="thick">
        <color theme="0"/>
      </right>
      <top/>
      <bottom style="thin">
        <color rgb="FF542C73"/>
      </bottom>
      <diagonal/>
    </border>
    <border>
      <left/>
      <right style="thick">
        <color theme="0"/>
      </right>
      <top/>
      <bottom style="thin">
        <color rgb="FF542C73"/>
      </bottom>
      <diagonal/>
    </border>
    <border>
      <left/>
      <right/>
      <top/>
      <bottom style="thin">
        <color rgb="FFD6DFED"/>
      </bottom>
      <diagonal/>
    </border>
    <border>
      <left/>
      <right/>
      <top style="thin">
        <color theme="0" tint="-0.14999847407452621"/>
      </top>
      <bottom style="thin">
        <color auto="1"/>
      </bottom>
      <diagonal/>
    </border>
    <border>
      <left style="thick">
        <color theme="0"/>
      </left>
      <right style="thick">
        <color theme="0"/>
      </right>
      <top style="thin">
        <color theme="0" tint="-0.14999847407452621"/>
      </top>
      <bottom style="thin">
        <color auto="1"/>
      </bottom>
      <diagonal/>
    </border>
    <border>
      <left/>
      <right/>
      <top style="thin">
        <color rgb="FFEBEBEB"/>
      </top>
      <bottom/>
      <diagonal/>
    </border>
    <border>
      <left/>
      <right/>
      <top/>
      <bottom style="thin">
        <color auto="1"/>
      </bottom>
      <diagonal/>
    </border>
    <border>
      <left/>
      <right/>
      <top style="thin">
        <color auto="1"/>
      </top>
      <bottom style="thin">
        <color auto="1"/>
      </bottom>
      <diagonal/>
    </border>
    <border>
      <left/>
      <right style="thick">
        <color theme="0"/>
      </right>
      <top style="thin">
        <color auto="1"/>
      </top>
      <bottom style="thin">
        <color auto="1"/>
      </bottom>
      <diagonal/>
    </border>
    <border>
      <left style="thick">
        <color theme="0"/>
      </left>
      <right style="thick">
        <color theme="0"/>
      </right>
      <top style="thin">
        <color auto="1"/>
      </top>
      <bottom style="thin">
        <color auto="1"/>
      </bottom>
      <diagonal/>
    </border>
    <border>
      <left/>
      <right/>
      <top style="thin">
        <color auto="1"/>
      </top>
      <bottom style="thin">
        <color rgb="FFE6E6E6"/>
      </bottom>
      <diagonal/>
    </border>
    <border>
      <left style="thick">
        <color theme="0"/>
      </left>
      <right/>
      <top style="thin">
        <color auto="1"/>
      </top>
      <bottom style="thin">
        <color rgb="FFE6E6E6"/>
      </bottom>
      <diagonal/>
    </border>
    <border>
      <left/>
      <right style="thick">
        <color theme="0"/>
      </right>
      <top style="thin">
        <color auto="1"/>
      </top>
      <bottom style="thin">
        <color rgb="FFE6E6E6"/>
      </bottom>
      <diagonal/>
    </border>
    <border>
      <left style="thick">
        <color theme="0"/>
      </left>
      <right style="thick">
        <color theme="0"/>
      </right>
      <top style="thin">
        <color auto="1"/>
      </top>
      <bottom style="thin">
        <color rgb="FFE6E6E6"/>
      </bottom>
      <diagonal/>
    </border>
    <border>
      <left style="thick">
        <color theme="0"/>
      </left>
      <right style="thick">
        <color theme="0"/>
      </right>
      <top/>
      <bottom style="thin">
        <color auto="1"/>
      </bottom>
      <diagonal/>
    </border>
    <border>
      <left style="thick">
        <color theme="0"/>
      </left>
      <right style="thick">
        <color theme="0"/>
      </right>
      <top style="thin">
        <color auto="1"/>
      </top>
      <bottom style="thin">
        <color theme="0" tint="-4.9989318521683403E-2"/>
      </bottom>
      <diagonal/>
    </border>
    <border>
      <left/>
      <right style="thick">
        <color rgb="FFFFFFFF"/>
      </right>
      <top style="thin">
        <color auto="1"/>
      </top>
      <bottom style="thin">
        <color rgb="FFEBEBEB"/>
      </bottom>
      <diagonal/>
    </border>
    <border>
      <left/>
      <right style="thick">
        <color theme="0"/>
      </right>
      <top style="thin">
        <color auto="1"/>
      </top>
      <bottom/>
      <diagonal/>
    </border>
    <border>
      <left/>
      <right/>
      <top style="thin">
        <color auto="1"/>
      </top>
      <bottom style="thin">
        <color theme="0" tint="-4.9989318521683403E-2"/>
      </bottom>
      <diagonal/>
    </border>
    <border>
      <left/>
      <right style="thin">
        <color theme="0"/>
      </right>
      <top style="thin">
        <color theme="0"/>
      </top>
      <bottom style="thin">
        <color rgb="FF264D93"/>
      </bottom>
      <diagonal/>
    </border>
    <border>
      <left style="thick">
        <color theme="0"/>
      </left>
      <right style="thick">
        <color theme="0"/>
      </right>
      <top style="thin">
        <color rgb="FF542C73"/>
      </top>
      <bottom style="thin">
        <color rgb="FF542C73"/>
      </bottom>
      <diagonal/>
    </border>
    <border>
      <left/>
      <right style="thick">
        <color theme="0"/>
      </right>
      <top style="thin">
        <color rgb="FF542C73"/>
      </top>
      <bottom style="thin">
        <color rgb="FF542C73"/>
      </bottom>
      <diagonal/>
    </border>
    <border>
      <left/>
      <right/>
      <top style="thin">
        <color rgb="FF542C73"/>
      </top>
      <bottom style="thin">
        <color rgb="FF542C73"/>
      </bottom>
      <diagonal/>
    </border>
    <border>
      <left style="thick">
        <color theme="0"/>
      </left>
      <right style="thick">
        <color theme="0"/>
      </right>
      <top style="thin">
        <color rgb="FF542C73"/>
      </top>
      <bottom style="thin">
        <color rgb="FFE6E6E6"/>
      </bottom>
      <diagonal/>
    </border>
    <border>
      <left/>
      <right style="thick">
        <color theme="0"/>
      </right>
      <top style="thin">
        <color rgb="FF542C73"/>
      </top>
      <bottom style="thin">
        <color rgb="FFE6E6E6"/>
      </bottom>
      <diagonal/>
    </border>
    <border>
      <left/>
      <right style="thin">
        <color theme="0"/>
      </right>
      <top/>
      <bottom style="thin">
        <color rgb="FF542C73"/>
      </bottom>
      <diagonal/>
    </border>
    <border>
      <left/>
      <right style="thick">
        <color theme="0"/>
      </right>
      <top style="thin">
        <color auto="1"/>
      </top>
      <bottom style="thin">
        <color rgb="FF542C73"/>
      </bottom>
      <diagonal/>
    </border>
    <border>
      <left/>
      <right/>
      <top style="thin">
        <color auto="1"/>
      </top>
      <bottom style="thin">
        <color rgb="FF542C73"/>
      </bottom>
      <diagonal/>
    </border>
    <border>
      <left/>
      <right style="thick">
        <color theme="0"/>
      </right>
      <top style="thin">
        <color rgb="FF542C73"/>
      </top>
      <bottom style="thin">
        <color auto="1"/>
      </bottom>
      <diagonal/>
    </border>
    <border>
      <left/>
      <right style="thick">
        <color theme="0"/>
      </right>
      <top/>
      <bottom style="thin">
        <color theme="1"/>
      </bottom>
      <diagonal/>
    </border>
    <border>
      <left/>
      <right style="thick">
        <color theme="0"/>
      </right>
      <top style="thin">
        <color rgb="FF542C73"/>
      </top>
      <bottom style="thin">
        <color rgb="FFEBEBEB"/>
      </bottom>
      <diagonal/>
    </border>
    <border>
      <left/>
      <right/>
      <top style="thin">
        <color rgb="FF542C73"/>
      </top>
      <bottom style="thin">
        <color rgb="FFEBEBEB"/>
      </bottom>
      <diagonal/>
    </border>
    <border>
      <left style="thick">
        <color theme="0"/>
      </left>
      <right/>
      <top/>
      <bottom style="thin">
        <color rgb="FF542C73"/>
      </bottom>
      <diagonal/>
    </border>
    <border>
      <left/>
      <right style="thick">
        <color theme="0"/>
      </right>
      <top/>
      <bottom style="thin">
        <color auto="1"/>
      </bottom>
      <diagonal/>
    </border>
    <border>
      <left style="thick">
        <color theme="0"/>
      </left>
      <right style="thick">
        <color theme="0"/>
      </right>
      <top style="thin">
        <color rgb="FFE6E6E6"/>
      </top>
      <bottom/>
      <diagonal/>
    </border>
    <border>
      <left style="thick">
        <color theme="0"/>
      </left>
      <right/>
      <top/>
      <bottom style="thin">
        <color theme="1"/>
      </bottom>
      <diagonal/>
    </border>
    <border>
      <left/>
      <right/>
      <top style="thin">
        <color theme="1"/>
      </top>
      <bottom style="thin">
        <color auto="1"/>
      </bottom>
      <diagonal/>
    </border>
    <border>
      <left/>
      <right style="thick">
        <color theme="0"/>
      </right>
      <top style="thin">
        <color theme="1"/>
      </top>
      <bottom style="thin">
        <color auto="1"/>
      </bottom>
      <diagonal/>
    </border>
    <border>
      <left style="thick">
        <color theme="0"/>
      </left>
      <right/>
      <top/>
      <bottom/>
      <diagonal/>
    </border>
    <border>
      <left style="thick">
        <color theme="0"/>
      </left>
      <right/>
      <top style="thin">
        <color rgb="FF542C73"/>
      </top>
      <bottom style="thin">
        <color rgb="FF542C73"/>
      </bottom>
      <diagonal/>
    </border>
    <border>
      <left style="thick">
        <color theme="0"/>
      </left>
      <right/>
      <top/>
      <bottom style="thin">
        <color rgb="FFE6E6E6"/>
      </bottom>
      <diagonal/>
    </border>
    <border>
      <left style="thick">
        <color theme="0"/>
      </left>
      <right/>
      <top style="thin">
        <color rgb="FFE6E6E6"/>
      </top>
      <bottom style="thin">
        <color auto="1"/>
      </bottom>
      <diagonal/>
    </border>
    <border>
      <left/>
      <right style="thick">
        <color theme="0"/>
      </right>
      <top style="thin">
        <color rgb="FFE6E6E6"/>
      </top>
      <bottom style="thin">
        <color auto="1"/>
      </bottom>
      <diagonal/>
    </border>
    <border>
      <left style="thick">
        <color theme="0"/>
      </left>
      <right/>
      <top style="thin">
        <color rgb="FFE6E6E6"/>
      </top>
      <bottom style="thin">
        <color rgb="FF542C73"/>
      </bottom>
      <diagonal/>
    </border>
    <border>
      <left style="thick">
        <color theme="0"/>
      </left>
      <right/>
      <top style="thin">
        <color theme="1"/>
      </top>
      <bottom style="thin">
        <color auto="1"/>
      </bottom>
      <diagonal/>
    </border>
    <border>
      <left style="thick">
        <color theme="0"/>
      </left>
      <right/>
      <top/>
      <bottom style="thin">
        <color auto="1"/>
      </bottom>
      <diagonal/>
    </border>
    <border>
      <left style="thick">
        <color theme="0"/>
      </left>
      <right/>
      <top style="thin">
        <color rgb="FF542C73"/>
      </top>
      <bottom style="thin">
        <color rgb="FFE6E6E6"/>
      </bottom>
      <diagonal/>
    </border>
    <border>
      <left/>
      <right style="thick">
        <color theme="0"/>
      </right>
      <top style="thin">
        <color rgb="FF542C73"/>
      </top>
      <bottom style="thin">
        <color theme="1"/>
      </bottom>
      <diagonal/>
    </border>
    <border>
      <left/>
      <right/>
      <top style="thin">
        <color rgb="FF542C73"/>
      </top>
      <bottom/>
      <diagonal/>
    </border>
    <border>
      <left/>
      <right style="thick">
        <color theme="0"/>
      </right>
      <top style="thin">
        <color rgb="FFE6E6E6"/>
      </top>
      <bottom style="thin">
        <color rgb="FF00976D"/>
      </bottom>
      <diagonal/>
    </border>
    <border>
      <left/>
      <right/>
      <top style="thin">
        <color rgb="FFE6E6E6"/>
      </top>
      <bottom style="thin">
        <color rgb="FF00976D"/>
      </bottom>
      <diagonal/>
    </border>
    <border>
      <left/>
      <right style="thick">
        <color theme="0"/>
      </right>
      <top style="thin">
        <color rgb="FF00976D"/>
      </top>
      <bottom style="thin">
        <color rgb="FFE6E6E6"/>
      </bottom>
      <diagonal/>
    </border>
    <border>
      <left/>
      <right style="thick">
        <color theme="0"/>
      </right>
      <top/>
      <bottom style="thin">
        <color rgb="FF00B050"/>
      </bottom>
      <diagonal/>
    </border>
    <border>
      <left style="thick">
        <color theme="0"/>
      </left>
      <right style="thick">
        <color theme="0"/>
      </right>
      <top/>
      <bottom style="thin">
        <color rgb="FF00976D"/>
      </bottom>
      <diagonal/>
    </border>
    <border>
      <left style="thick">
        <color theme="0"/>
      </left>
      <right/>
      <top style="thin">
        <color rgb="FF00976D"/>
      </top>
      <bottom style="thin">
        <color rgb="FFE6E6E6"/>
      </bottom>
      <diagonal/>
    </border>
    <border>
      <left style="thick">
        <color theme="0"/>
      </left>
      <right style="thick">
        <color theme="0"/>
      </right>
      <top style="thin">
        <color rgb="FF00976D"/>
      </top>
      <bottom style="thin">
        <color rgb="FFE6E6E6"/>
      </bottom>
      <diagonal/>
    </border>
    <border>
      <left/>
      <right/>
      <top style="thin">
        <color rgb="FF00976D"/>
      </top>
      <bottom style="thin">
        <color rgb="FF00976D"/>
      </bottom>
      <diagonal/>
    </border>
    <border>
      <left/>
      <right style="thick">
        <color theme="0"/>
      </right>
      <top style="thin">
        <color rgb="FF00976D"/>
      </top>
      <bottom style="thin">
        <color rgb="FF00976D"/>
      </bottom>
      <diagonal/>
    </border>
    <border>
      <left/>
      <right style="thick">
        <color rgb="FFFFFFFF"/>
      </right>
      <top style="thin">
        <color rgb="FF00976D"/>
      </top>
      <bottom style="thin">
        <color rgb="FF00976D"/>
      </bottom>
      <diagonal/>
    </border>
    <border>
      <left style="thick">
        <color theme="0"/>
      </left>
      <right style="thick">
        <color theme="0"/>
      </right>
      <top style="thin">
        <color rgb="FFE6E6E6"/>
      </top>
      <bottom style="thin">
        <color rgb="FF00976D"/>
      </bottom>
      <diagonal/>
    </border>
    <border>
      <left/>
      <right style="thick">
        <color theme="0"/>
      </right>
      <top style="thin">
        <color auto="1"/>
      </top>
      <bottom style="thin">
        <color theme="0" tint="-4.9989318521683403E-2"/>
      </bottom>
      <diagonal/>
    </border>
    <border>
      <left/>
      <right style="thick">
        <color theme="0"/>
      </right>
      <top style="thin">
        <color rgb="FF8C2365"/>
      </top>
      <bottom style="thin">
        <color rgb="FFE6E6E6"/>
      </bottom>
      <diagonal/>
    </border>
    <border>
      <left/>
      <right/>
      <top style="thin">
        <color theme="0" tint="-0.14996795556505021"/>
      </top>
      <bottom style="thin">
        <color theme="0" tint="-0.14996795556505021"/>
      </bottom>
      <diagonal/>
    </border>
    <border>
      <left/>
      <right/>
      <top style="thin">
        <color rgb="FFE6E6E6"/>
      </top>
      <bottom style="thin">
        <color theme="1" tint="4.9989318521683403E-2"/>
      </bottom>
      <diagonal/>
    </border>
    <border>
      <left/>
      <right/>
      <top style="thin">
        <color rgb="FF542C73"/>
      </top>
      <bottom style="thin">
        <color rgb="FFE6E6E6"/>
      </bottom>
      <diagonal/>
    </border>
    <border>
      <left/>
      <right style="thick">
        <color rgb="FFFFFFFF"/>
      </right>
      <top style="thin">
        <color rgb="FF264D93"/>
      </top>
      <bottom style="thin">
        <color rgb="FFE6E6E6"/>
      </bottom>
      <diagonal/>
    </border>
    <border>
      <left/>
      <right style="thick">
        <color rgb="FFFFFFFF"/>
      </right>
      <top style="thin">
        <color auto="1"/>
      </top>
      <bottom/>
      <diagonal/>
    </border>
    <border>
      <left/>
      <right style="thick">
        <color rgb="FFFFFFFF"/>
      </right>
      <top style="thin">
        <color auto="1"/>
      </top>
      <bottom style="thin">
        <color rgb="FFE6E6E6"/>
      </bottom>
      <diagonal/>
    </border>
    <border>
      <left/>
      <right/>
      <top style="thin">
        <color rgb="FF542C73"/>
      </top>
      <bottom style="thin">
        <color auto="1"/>
      </bottom>
      <diagonal/>
    </border>
    <border>
      <left style="thick">
        <color theme="0"/>
      </left>
      <right/>
      <top style="thin">
        <color theme="1"/>
      </top>
      <bottom style="thin">
        <color rgb="FFE6E6E6"/>
      </bottom>
      <diagonal/>
    </border>
    <border>
      <left/>
      <right style="thin">
        <color theme="0"/>
      </right>
      <top style="thin">
        <color auto="1"/>
      </top>
      <bottom style="thin">
        <color auto="1"/>
      </bottom>
      <diagonal/>
    </border>
    <border>
      <left/>
      <right/>
      <top/>
      <bottom style="thin">
        <color rgb="FF00B050"/>
      </bottom>
      <diagonal/>
    </border>
    <border>
      <left/>
      <right/>
      <top/>
      <bottom style="thin">
        <color rgb="FF0076BD"/>
      </bottom>
      <diagonal/>
    </border>
    <border>
      <left/>
      <right style="thick">
        <color theme="0"/>
      </right>
      <top/>
      <bottom style="thin">
        <color rgb="FF0076BD"/>
      </bottom>
      <diagonal/>
    </border>
    <border>
      <left/>
      <right style="thick">
        <color theme="0"/>
      </right>
      <top style="thin">
        <color rgb="FFE6E6E6"/>
      </top>
      <bottom style="thin">
        <color rgb="FF0076BD"/>
      </bottom>
      <diagonal/>
    </border>
    <border>
      <left/>
      <right/>
      <top style="thin">
        <color rgb="FFE6E6E6"/>
      </top>
      <bottom style="thin">
        <color rgb="FF0076BD"/>
      </bottom>
      <diagonal/>
    </border>
    <border>
      <left style="thick">
        <color theme="0"/>
      </left>
      <right style="thick">
        <color theme="0"/>
      </right>
      <top style="thin">
        <color rgb="FFE6E6E6"/>
      </top>
      <bottom style="thin">
        <color rgb="FF0076BD"/>
      </bottom>
      <diagonal/>
    </border>
    <border>
      <left/>
      <right style="thick">
        <color theme="0"/>
      </right>
      <top style="thin">
        <color rgb="FFE6E6E6"/>
      </top>
      <bottom style="thin">
        <color rgb="FF00A37F"/>
      </bottom>
      <diagonal/>
    </border>
    <border>
      <left/>
      <right/>
      <top style="thin">
        <color rgb="FFE6E6E6"/>
      </top>
      <bottom style="thin">
        <color rgb="FF00A37F"/>
      </bottom>
      <diagonal/>
    </border>
    <border>
      <left/>
      <right/>
      <top/>
      <bottom style="thin">
        <color rgb="FFCF3087"/>
      </bottom>
      <diagonal/>
    </border>
    <border>
      <left/>
      <right style="thick">
        <color theme="0"/>
      </right>
      <top/>
      <bottom style="thin">
        <color rgb="FFCF3087"/>
      </bottom>
      <diagonal/>
    </border>
    <border>
      <left/>
      <right/>
      <top style="thin">
        <color rgb="FF264D93"/>
      </top>
      <bottom style="thin">
        <color rgb="FFE6E6E6"/>
      </bottom>
      <diagonal/>
    </border>
    <border>
      <left/>
      <right/>
      <top style="thin">
        <color theme="1"/>
      </top>
      <bottom style="thin">
        <color theme="1"/>
      </bottom>
      <diagonal/>
    </border>
  </borders>
  <cellStyleXfs count="958">
    <xf numFmtId="0" fontId="0" fillId="0" borderId="0"/>
    <xf numFmtId="49" fontId="4" fillId="0" borderId="0" applyNumberFormat="0">
      <alignment horizontal="left"/>
    </xf>
    <xf numFmtId="49" fontId="5" fillId="0" borderId="1">
      <alignment horizontal="right" vertical="center"/>
    </xf>
    <xf numFmtId="0" fontId="7" fillId="0" borderId="3" applyNumberFormat="0" applyAlignment="0">
      <alignment horizontal="left" vertical="center"/>
    </xf>
    <xf numFmtId="49" fontId="8" fillId="2" borderId="0" applyBorder="0" applyProtection="0">
      <alignment horizontal="right" vertical="center"/>
    </xf>
    <xf numFmtId="3" fontId="8" fillId="3" borderId="5" applyNumberFormat="0" applyAlignment="0">
      <alignment horizontal="right" vertical="center"/>
    </xf>
    <xf numFmtId="0" fontId="11" fillId="0" borderId="0">
      <alignment vertical="top"/>
    </xf>
    <xf numFmtId="0" fontId="14" fillId="0" borderId="0" applyNumberFormat="0"/>
    <xf numFmtId="3" fontId="8" fillId="4" borderId="5" applyNumberFormat="0" applyAlignment="0">
      <alignment horizontal="right" vertical="center"/>
    </xf>
    <xf numFmtId="49" fontId="21" fillId="7" borderId="1" applyAlignment="0">
      <alignment horizontal="right" vertical="center"/>
    </xf>
    <xf numFmtId="49" fontId="26" fillId="0" borderId="0" applyNumberFormat="0">
      <alignment horizontal="left"/>
    </xf>
    <xf numFmtId="49" fontId="27" fillId="0" borderId="0">
      <alignment horizontal="left"/>
    </xf>
    <xf numFmtId="49" fontId="28" fillId="0" borderId="0">
      <alignment horizontal="left"/>
    </xf>
    <xf numFmtId="49" fontId="29" fillId="0" borderId="47" applyNumberFormat="0" applyFont="0" applyAlignment="0" applyProtection="0">
      <alignment horizontal="left"/>
    </xf>
    <xf numFmtId="0" fontId="30" fillId="8" borderId="48" applyNumberFormat="0" applyAlignment="0" applyProtection="0"/>
    <xf numFmtId="49" fontId="31" fillId="0" borderId="1">
      <alignment horizontal="right" vertical="center"/>
    </xf>
    <xf numFmtId="0" fontId="32" fillId="0" borderId="0" applyNumberFormat="0" applyFill="0" applyBorder="0" applyAlignment="0" applyProtection="0"/>
    <xf numFmtId="49" fontId="8" fillId="0" borderId="49" applyNumberFormat="0" applyFont="0" applyFill="0" applyAlignment="0" applyProtection="0">
      <alignment horizontal="left"/>
    </xf>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49" fontId="41" fillId="0" borderId="71">
      <alignment horizontal="right" vertical="center"/>
    </xf>
    <xf numFmtId="49" fontId="46" fillId="0" borderId="73">
      <alignment horizontal="right" vertical="center"/>
    </xf>
    <xf numFmtId="0" fontId="48" fillId="0" borderId="70" applyNumberFormat="0" applyFill="0" applyAlignment="0" applyProtection="0"/>
    <xf numFmtId="49" fontId="28" fillId="0" borderId="78" applyNumberFormat="0">
      <alignment horizontal="right" vertical="center"/>
    </xf>
    <xf numFmtId="0" fontId="50" fillId="3" borderId="81" applyNumberFormat="0" applyFon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64" fontId="7" fillId="4" borderId="85" applyAlignment="0">
      <alignment horizontal="right" vertical="center"/>
    </xf>
    <xf numFmtId="0" fontId="11" fillId="0" borderId="0">
      <alignment vertical="top"/>
    </xf>
    <xf numFmtId="0" fontId="14" fillId="0" borderId="0" applyNumberFormat="0"/>
    <xf numFmtId="0" fontId="5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9" fontId="3" fillId="0" borderId="0" applyFont="0" applyFill="0" applyBorder="0" applyAlignment="0" applyProtection="0"/>
    <xf numFmtId="0" fontId="11" fillId="0" borderId="0">
      <alignment vertical="top"/>
    </xf>
    <xf numFmtId="49" fontId="66" fillId="15" borderId="78" applyNumberFormat="0"/>
    <xf numFmtId="164" fontId="7" fillId="4" borderId="85" applyAlignment="0">
      <alignment horizontal="right" vertical="center"/>
    </xf>
    <xf numFmtId="49" fontId="77" fillId="18" borderId="73" applyNumberFormat="0" applyAlignment="0">
      <alignment horizontal="right" vertical="center"/>
    </xf>
    <xf numFmtId="49" fontId="90" fillId="20" borderId="71" applyNumberFormat="0" applyAlignment="0">
      <alignment horizontal="right" vertical="center"/>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401">
    <xf numFmtId="0" fontId="0" fillId="0" borderId="0" xfId="0"/>
    <xf numFmtId="49" fontId="6" fillId="0" borderId="0" xfId="2" applyFont="1" applyBorder="1" applyAlignment="1">
      <alignment horizontal="left" vertical="center"/>
    </xf>
    <xf numFmtId="49" fontId="15" fillId="0" borderId="0" xfId="2" applyFont="1" applyBorder="1" applyAlignment="1">
      <alignment horizontal="left" vertical="center"/>
    </xf>
    <xf numFmtId="0" fontId="16" fillId="0" borderId="0" xfId="0" applyFont="1"/>
    <xf numFmtId="49" fontId="5" fillId="0" borderId="1" xfId="0" applyNumberFormat="1" applyFont="1" applyBorder="1" applyAlignment="1">
      <alignment horizontal="right" vertical="center"/>
    </xf>
    <xf numFmtId="164" fontId="18" fillId="0" borderId="0" xfId="0" applyNumberFormat="1" applyFont="1"/>
    <xf numFmtId="164" fontId="8" fillId="3" borderId="0" xfId="5" applyNumberFormat="1" applyBorder="1" applyAlignment="1"/>
    <xf numFmtId="0" fontId="8" fillId="3" borderId="18" xfId="5" applyNumberFormat="1" applyBorder="1" applyAlignment="1"/>
    <xf numFmtId="0" fontId="19" fillId="0" borderId="0" xfId="0" applyFont="1"/>
    <xf numFmtId="0" fontId="7" fillId="3" borderId="5" xfId="5" applyNumberFormat="1" applyFont="1" applyAlignment="1"/>
    <xf numFmtId="49" fontId="5" fillId="0" borderId="1" xfId="2" applyAlignment="1">
      <alignment horizontal="left" vertical="center"/>
    </xf>
    <xf numFmtId="0" fontId="8" fillId="3" borderId="28" xfId="5" applyNumberFormat="1" applyBorder="1" applyAlignment="1"/>
    <xf numFmtId="0" fontId="7" fillId="0" borderId="19" xfId="3" applyNumberFormat="1" applyBorder="1" applyAlignment="1"/>
    <xf numFmtId="0" fontId="7" fillId="0" borderId="7" xfId="3" applyNumberFormat="1" applyBorder="1" applyAlignment="1"/>
    <xf numFmtId="0" fontId="21" fillId="7" borderId="33" xfId="9" applyNumberFormat="1" applyBorder="1" applyAlignment="1"/>
    <xf numFmtId="49" fontId="5" fillId="0" borderId="0" xfId="2" applyBorder="1" applyAlignment="1">
      <alignment horizontal="left" vertical="center"/>
    </xf>
    <xf numFmtId="49" fontId="15" fillId="0" borderId="1" xfId="2" applyFont="1" applyAlignment="1">
      <alignment horizontal="left" vertical="center"/>
    </xf>
    <xf numFmtId="0" fontId="21" fillId="7" borderId="33" xfId="9" applyNumberFormat="1" applyFont="1" applyBorder="1" applyAlignment="1"/>
    <xf numFmtId="164" fontId="8" fillId="4" borderId="14" xfId="8" applyNumberFormat="1" applyBorder="1" applyAlignment="1">
      <alignment horizontal="right"/>
    </xf>
    <xf numFmtId="164" fontId="8" fillId="4" borderId="15" xfId="8" applyNumberFormat="1" applyBorder="1" applyAlignment="1">
      <alignment horizontal="right"/>
    </xf>
    <xf numFmtId="164" fontId="8" fillId="0" borderId="15" xfId="8" applyNumberFormat="1" applyFill="1" applyBorder="1" applyAlignment="1">
      <alignment horizontal="right"/>
    </xf>
    <xf numFmtId="164" fontId="8" fillId="4" borderId="26" xfId="8" applyNumberFormat="1" applyBorder="1" applyAlignment="1">
      <alignment horizontal="right"/>
    </xf>
    <xf numFmtId="164" fontId="8" fillId="4" borderId="27" xfId="8" applyNumberFormat="1" applyBorder="1" applyAlignment="1">
      <alignment horizontal="right"/>
    </xf>
    <xf numFmtId="164" fontId="8" fillId="0" borderId="27" xfId="8" applyNumberFormat="1" applyFill="1" applyBorder="1" applyAlignment="1">
      <alignment horizontal="right"/>
    </xf>
    <xf numFmtId="164" fontId="8" fillId="4" borderId="5" xfId="8" applyNumberFormat="1" applyAlignment="1">
      <alignment horizontal="right"/>
    </xf>
    <xf numFmtId="164" fontId="8" fillId="4" borderId="37" xfId="8" applyNumberFormat="1" applyBorder="1" applyAlignment="1">
      <alignment horizontal="right"/>
    </xf>
    <xf numFmtId="164" fontId="8" fillId="4" borderId="38" xfId="8" applyNumberFormat="1" applyBorder="1" applyAlignment="1">
      <alignment horizontal="right"/>
    </xf>
    <xf numFmtId="164" fontId="21" fillId="7" borderId="33" xfId="9" applyNumberFormat="1" applyBorder="1" applyAlignment="1">
      <alignment horizontal="right"/>
    </xf>
    <xf numFmtId="0" fontId="8" fillId="0" borderId="3" xfId="3" applyNumberFormat="1" applyFont="1" applyAlignment="1"/>
    <xf numFmtId="164" fontId="8" fillId="3" borderId="0" xfId="5" applyNumberFormat="1" applyBorder="1" applyAlignment="1">
      <alignment horizontal="right"/>
    </xf>
    <xf numFmtId="49" fontId="5" fillId="0" borderId="1" xfId="2" applyFont="1" applyAlignment="1">
      <alignment horizontal="right" vertical="top" wrapText="1"/>
    </xf>
    <xf numFmtId="49" fontId="21" fillId="7" borderId="17" xfId="9" applyBorder="1" applyAlignment="1"/>
    <xf numFmtId="164" fontId="21" fillId="7" borderId="31" xfId="9" applyNumberFormat="1" applyBorder="1" applyAlignment="1">
      <alignment horizontal="right"/>
    </xf>
    <xf numFmtId="164" fontId="21" fillId="7" borderId="32" xfId="9" applyNumberFormat="1" applyBorder="1" applyAlignment="1">
      <alignment horizontal="right"/>
    </xf>
    <xf numFmtId="0" fontId="0" fillId="0" borderId="0" xfId="0" applyAlignment="1">
      <alignment horizontal="right"/>
    </xf>
    <xf numFmtId="0" fontId="7" fillId="0" borderId="3" xfId="3" applyNumberFormat="1" applyAlignment="1">
      <alignment horizontal="left"/>
    </xf>
    <xf numFmtId="164" fontId="8" fillId="0" borderId="14" xfId="8" applyNumberFormat="1" applyFill="1" applyBorder="1" applyAlignment="1"/>
    <xf numFmtId="0" fontId="21" fillId="7" borderId="1" xfId="9" applyNumberFormat="1" applyAlignment="1"/>
    <xf numFmtId="0" fontId="8" fillId="3" borderId="5" xfId="5" applyNumberFormat="1" applyAlignment="1">
      <alignment horizontal="left"/>
    </xf>
    <xf numFmtId="0" fontId="0" fillId="0" borderId="26" xfId="0" applyBorder="1"/>
    <xf numFmtId="164" fontId="0" fillId="0" borderId="0" xfId="0" applyNumberFormat="1" applyBorder="1"/>
    <xf numFmtId="164" fontId="0" fillId="0" borderId="0" xfId="0" applyNumberFormat="1"/>
    <xf numFmtId="49" fontId="24" fillId="0" borderId="0" xfId="2" applyFont="1" applyBorder="1" applyAlignment="1">
      <alignment horizontal="left" vertical="center"/>
    </xf>
    <xf numFmtId="49" fontId="21" fillId="7" borderId="33" xfId="9" applyBorder="1" applyAlignment="1"/>
    <xf numFmtId="49" fontId="6" fillId="0" borderId="1" xfId="2" applyFont="1" applyAlignment="1">
      <alignment horizontal="left" vertical="center"/>
    </xf>
    <xf numFmtId="0" fontId="24" fillId="0" borderId="1" xfId="2" applyNumberFormat="1" applyFont="1" applyBorder="1">
      <alignment horizontal="right" vertical="center"/>
    </xf>
    <xf numFmtId="0" fontId="14" fillId="0" borderId="0" xfId="7" applyNumberFormat="1"/>
    <xf numFmtId="0" fontId="25" fillId="7" borderId="44" xfId="9" applyNumberFormat="1" applyFont="1" applyBorder="1" applyAlignment="1"/>
    <xf numFmtId="49" fontId="6" fillId="0" borderId="1" xfId="2" applyFont="1" applyBorder="1" applyAlignment="1">
      <alignment horizontal="left" vertical="center"/>
    </xf>
    <xf numFmtId="0" fontId="21" fillId="7" borderId="44" xfId="9" applyNumberFormat="1" applyBorder="1" applyAlignment="1"/>
    <xf numFmtId="165" fontId="8" fillId="3" borderId="5" xfId="8" applyNumberFormat="1" applyFill="1" applyAlignment="1"/>
    <xf numFmtId="166" fontId="8" fillId="3" borderId="5" xfId="8" applyNumberFormat="1" applyFill="1" applyAlignment="1"/>
    <xf numFmtId="166" fontId="0" fillId="0" borderId="0" xfId="0" applyNumberFormat="1"/>
    <xf numFmtId="166" fontId="8" fillId="3" borderId="14" xfId="8" applyNumberFormat="1" applyFill="1" applyBorder="1" applyAlignment="1">
      <alignment horizontal="right"/>
    </xf>
    <xf numFmtId="166" fontId="8" fillId="3" borderId="15" xfId="8" applyNumberFormat="1" applyFill="1" applyBorder="1" applyAlignment="1">
      <alignment horizontal="right"/>
    </xf>
    <xf numFmtId="165" fontId="0" fillId="0" borderId="0" xfId="0" applyNumberFormat="1"/>
    <xf numFmtId="165" fontId="8" fillId="3" borderId="10" xfId="8" applyNumberFormat="1" applyFill="1" applyBorder="1" applyAlignment="1"/>
    <xf numFmtId="0" fontId="8" fillId="3" borderId="17" xfId="5" applyNumberFormat="1" applyBorder="1" applyAlignment="1"/>
    <xf numFmtId="49" fontId="14" fillId="0" borderId="0" xfId="7" applyNumberFormat="1"/>
    <xf numFmtId="0" fontId="18" fillId="0" borderId="0" xfId="0" applyFont="1" applyFill="1"/>
    <xf numFmtId="1" fontId="0" fillId="0" borderId="0" xfId="0" applyNumberFormat="1"/>
    <xf numFmtId="0" fontId="0" fillId="0" borderId="0" xfId="0" applyFill="1"/>
    <xf numFmtId="0" fontId="7" fillId="0" borderId="4" xfId="3" applyNumberFormat="1" applyFill="1" applyBorder="1" applyAlignment="1">
      <alignment horizontal="left" vertical="center"/>
    </xf>
    <xf numFmtId="0" fontId="8" fillId="0" borderId="6" xfId="5" applyNumberFormat="1" applyFill="1" applyBorder="1" applyAlignment="1">
      <alignment horizontal="left" vertical="center"/>
    </xf>
    <xf numFmtId="0" fontId="8" fillId="0" borderId="5" xfId="5" applyNumberFormat="1" applyFill="1" applyAlignment="1"/>
    <xf numFmtId="0" fontId="8" fillId="0" borderId="0" xfId="5" applyNumberFormat="1" applyFill="1" applyBorder="1" applyAlignment="1"/>
    <xf numFmtId="164" fontId="8" fillId="0" borderId="0" xfId="5" applyNumberFormat="1" applyFill="1" applyBorder="1" applyAlignment="1">
      <alignment horizontal="right"/>
    </xf>
    <xf numFmtId="0" fontId="34" fillId="3" borderId="0" xfId="5" applyNumberFormat="1" applyFont="1" applyBorder="1" applyAlignment="1">
      <alignment horizontal="left" vertical="center"/>
    </xf>
    <xf numFmtId="0" fontId="8" fillId="0" borderId="10" xfId="5" applyNumberFormat="1" applyFont="1" applyFill="1" applyBorder="1" applyAlignment="1">
      <alignment horizontal="left" vertical="center"/>
    </xf>
    <xf numFmtId="0" fontId="0" fillId="0" borderId="0" xfId="0" applyNumberFormat="1"/>
    <xf numFmtId="164" fontId="21" fillId="0" borderId="0" xfId="9" applyNumberFormat="1" applyFill="1" applyBorder="1" applyAlignment="1"/>
    <xf numFmtId="0" fontId="21" fillId="0" borderId="0" xfId="9" applyNumberFormat="1" applyFill="1" applyBorder="1" applyAlignment="1"/>
    <xf numFmtId="165" fontId="8" fillId="4" borderId="15" xfId="8" applyNumberFormat="1" applyBorder="1" applyAlignment="1">
      <alignment horizontal="right"/>
    </xf>
    <xf numFmtId="166" fontId="8" fillId="4" borderId="15" xfId="8" applyNumberFormat="1" applyBorder="1" applyAlignment="1">
      <alignment horizontal="right"/>
    </xf>
    <xf numFmtId="166" fontId="8" fillId="4" borderId="14" xfId="8" applyNumberFormat="1" applyBorder="1" applyAlignment="1">
      <alignment horizontal="right"/>
    </xf>
    <xf numFmtId="165" fontId="8" fillId="4" borderId="50" xfId="8" applyNumberFormat="1" applyBorder="1" applyAlignment="1">
      <alignment horizontal="right"/>
    </xf>
    <xf numFmtId="165" fontId="8" fillId="4" borderId="11" xfId="8" applyNumberFormat="1" applyBorder="1" applyAlignment="1">
      <alignment horizontal="right"/>
    </xf>
    <xf numFmtId="165" fontId="8" fillId="3" borderId="15" xfId="8" applyNumberFormat="1" applyFill="1" applyBorder="1" applyAlignment="1">
      <alignment horizontal="right"/>
    </xf>
    <xf numFmtId="165" fontId="8" fillId="3" borderId="50" xfId="8" applyNumberFormat="1" applyFill="1" applyBorder="1" applyAlignment="1">
      <alignment horizontal="right"/>
    </xf>
    <xf numFmtId="165" fontId="8" fillId="3" borderId="11" xfId="8" applyNumberFormat="1" applyFill="1" applyBorder="1" applyAlignment="1">
      <alignment horizontal="right"/>
    </xf>
    <xf numFmtId="0" fontId="35" fillId="6" borderId="51" xfId="9" applyNumberFormat="1" applyFont="1" applyFill="1" applyBorder="1" applyAlignment="1"/>
    <xf numFmtId="164" fontId="38" fillId="9" borderId="52" xfId="9" applyNumberFormat="1" applyFont="1" applyFill="1" applyBorder="1" applyAlignment="1">
      <alignment horizontal="right"/>
    </xf>
    <xf numFmtId="164" fontId="38" fillId="9" borderId="53" xfId="9" applyNumberFormat="1" applyFont="1" applyFill="1" applyBorder="1" applyAlignment="1">
      <alignment horizontal="right"/>
    </xf>
    <xf numFmtId="0" fontId="11" fillId="0" borderId="0" xfId="0" applyFont="1" applyAlignment="1">
      <alignment vertical="center"/>
    </xf>
    <xf numFmtId="0" fontId="22" fillId="0" borderId="0" xfId="1" applyNumberFormat="1" applyFont="1">
      <alignment horizontal="left"/>
    </xf>
    <xf numFmtId="164" fontId="7" fillId="6" borderId="21" xfId="3" applyNumberFormat="1" applyFill="1" applyBorder="1" applyAlignment="1">
      <alignment horizontal="right"/>
    </xf>
    <xf numFmtId="164" fontId="8" fillId="3" borderId="15" xfId="5" applyNumberFormat="1" applyFill="1" applyBorder="1" applyAlignment="1">
      <alignment horizontal="right"/>
    </xf>
    <xf numFmtId="164" fontId="8" fillId="3" borderId="29" xfId="5" applyNumberFormat="1" applyFill="1" applyBorder="1" applyAlignment="1">
      <alignment horizontal="right"/>
    </xf>
    <xf numFmtId="164" fontId="8" fillId="3" borderId="14" xfId="8" applyNumberFormat="1" applyFill="1" applyBorder="1" applyAlignment="1"/>
    <xf numFmtId="0" fontId="7" fillId="10" borderId="5" xfId="5" applyNumberFormat="1" applyFont="1" applyFill="1" applyAlignment="1"/>
    <xf numFmtId="164" fontId="8" fillId="3" borderId="15" xfId="8" applyNumberFormat="1" applyFill="1" applyBorder="1" applyAlignment="1">
      <alignment horizontal="right"/>
    </xf>
    <xf numFmtId="164" fontId="8" fillId="3" borderId="27" xfId="8" applyNumberFormat="1" applyFill="1" applyBorder="1" applyAlignment="1">
      <alignment horizontal="right"/>
    </xf>
    <xf numFmtId="0" fontId="8" fillId="3" borderId="14" xfId="8" applyNumberFormat="1" applyFill="1" applyBorder="1" applyAlignment="1"/>
    <xf numFmtId="0" fontId="8" fillId="3" borderId="15" xfId="5" applyNumberFormat="1" applyFill="1" applyBorder="1" applyAlignment="1">
      <alignment horizontal="right"/>
    </xf>
    <xf numFmtId="164" fontId="8" fillId="3" borderId="26" xfId="8" applyNumberFormat="1" applyFill="1" applyBorder="1" applyAlignment="1">
      <alignment horizontal="right"/>
    </xf>
    <xf numFmtId="49" fontId="15" fillId="0" borderId="0" xfId="0" applyNumberFormat="1" applyFont="1" applyAlignment="1">
      <alignment horizontal="left" vertical="center"/>
    </xf>
    <xf numFmtId="0" fontId="5" fillId="0" borderId="0" xfId="0" applyFont="1" applyAlignment="1">
      <alignment horizontal="right" vertical="center"/>
    </xf>
    <xf numFmtId="0" fontId="7" fillId="0" borderId="55" xfId="0" applyFont="1" applyBorder="1"/>
    <xf numFmtId="164" fontId="7" fillId="11" borderId="56" xfId="0" applyNumberFormat="1" applyFont="1" applyFill="1" applyBorder="1" applyAlignment="1">
      <alignment horizontal="right"/>
    </xf>
    <xf numFmtId="164" fontId="7" fillId="11" borderId="55" xfId="0" applyNumberFormat="1" applyFont="1" applyFill="1" applyBorder="1" applyAlignment="1">
      <alignment horizontal="right"/>
    </xf>
    <xf numFmtId="164" fontId="8" fillId="11" borderId="56" xfId="0" applyNumberFormat="1" applyFont="1" applyFill="1" applyBorder="1" applyAlignment="1">
      <alignment horizontal="right"/>
    </xf>
    <xf numFmtId="164" fontId="8" fillId="11" borderId="55" xfId="0" applyNumberFormat="1" applyFont="1" applyFill="1" applyBorder="1" applyAlignment="1">
      <alignment horizontal="right"/>
    </xf>
    <xf numFmtId="164" fontId="8" fillId="11" borderId="57" xfId="0" applyNumberFormat="1" applyFont="1" applyFill="1" applyBorder="1" applyAlignment="1">
      <alignment horizontal="right"/>
    </xf>
    <xf numFmtId="164" fontId="8" fillId="11" borderId="7" xfId="0" applyNumberFormat="1" applyFont="1" applyFill="1" applyBorder="1" applyAlignment="1">
      <alignment horizontal="right"/>
    </xf>
    <xf numFmtId="164" fontId="8" fillId="6" borderId="14" xfId="8" applyNumberFormat="1" applyFill="1" applyBorder="1" applyAlignment="1">
      <alignment horizontal="right"/>
    </xf>
    <xf numFmtId="164" fontId="8" fillId="6" borderId="26" xfId="8" applyNumberFormat="1" applyFill="1" applyBorder="1" applyAlignment="1">
      <alignment horizontal="right"/>
    </xf>
    <xf numFmtId="0" fontId="5" fillId="0" borderId="1" xfId="0" applyFont="1" applyBorder="1" applyAlignment="1">
      <alignment horizontal="right" vertical="center"/>
    </xf>
    <xf numFmtId="0" fontId="7" fillId="0" borderId="6" xfId="3" applyNumberFormat="1" applyFont="1" applyFill="1" applyBorder="1" applyAlignment="1">
      <alignment horizontal="left" vertical="center"/>
    </xf>
    <xf numFmtId="166" fontId="14" fillId="0" borderId="0" xfId="7" applyNumberFormat="1"/>
    <xf numFmtId="0" fontId="8" fillId="3" borderId="5" xfId="5" applyNumberFormat="1" applyFont="1" applyAlignment="1"/>
    <xf numFmtId="0" fontId="8" fillId="3" borderId="0" xfId="5" applyNumberFormat="1" applyFont="1" applyBorder="1" applyAlignment="1"/>
    <xf numFmtId="3" fontId="8" fillId="3" borderId="14" xfId="8" applyFill="1" applyBorder="1" applyAlignment="1">
      <alignment horizontal="right"/>
    </xf>
    <xf numFmtId="3" fontId="8" fillId="3" borderId="26" xfId="8" applyFill="1" applyBorder="1" applyAlignment="1">
      <alignment horizontal="right"/>
    </xf>
    <xf numFmtId="3" fontId="21" fillId="7" borderId="34" xfId="9" applyNumberFormat="1" applyBorder="1" applyAlignment="1">
      <alignment horizontal="right"/>
    </xf>
    <xf numFmtId="9" fontId="21" fillId="7" borderId="34" xfId="9" applyNumberFormat="1" applyBorder="1" applyAlignment="1">
      <alignment horizontal="right"/>
    </xf>
    <xf numFmtId="49" fontId="5" fillId="0" borderId="1" xfId="0" applyNumberFormat="1" applyFont="1" applyBorder="1" applyAlignment="1">
      <alignment horizontal="left" vertical="center"/>
    </xf>
    <xf numFmtId="0" fontId="8" fillId="5" borderId="0" xfId="0" applyFont="1" applyFill="1" applyBorder="1"/>
    <xf numFmtId="49" fontId="24" fillId="0" borderId="26" xfId="2" applyFont="1" applyBorder="1">
      <alignment horizontal="right" vertical="center"/>
    </xf>
    <xf numFmtId="0" fontId="24" fillId="0" borderId="0" xfId="2" applyNumberFormat="1" applyFont="1" applyBorder="1">
      <alignment horizontal="right" vertical="center"/>
    </xf>
    <xf numFmtId="164" fontId="8" fillId="11" borderId="61" xfId="0" applyNumberFormat="1" applyFont="1" applyFill="1" applyBorder="1" applyAlignment="1">
      <alignment horizontal="right"/>
    </xf>
    <xf numFmtId="164" fontId="8" fillId="11" borderId="6" xfId="0" applyNumberFormat="1" applyFont="1" applyFill="1" applyBorder="1" applyAlignment="1">
      <alignment horizontal="right"/>
    </xf>
    <xf numFmtId="166" fontId="8" fillId="10" borderId="65" xfId="8" applyNumberFormat="1" applyFill="1" applyBorder="1" applyAlignment="1">
      <alignment horizontal="right"/>
    </xf>
    <xf numFmtId="166" fontId="8" fillId="10" borderId="63" xfId="8" applyNumberFormat="1" applyFill="1" applyBorder="1" applyAlignment="1">
      <alignment horizontal="right"/>
    </xf>
    <xf numFmtId="164" fontId="35" fillId="6" borderId="36" xfId="9" applyNumberFormat="1" applyFont="1" applyFill="1" applyBorder="1" applyAlignment="1">
      <alignment horizontal="right"/>
    </xf>
    <xf numFmtId="164" fontId="8" fillId="3" borderId="38" xfId="8" applyNumberFormat="1" applyFill="1" applyBorder="1" applyAlignment="1">
      <alignment horizontal="right"/>
    </xf>
    <xf numFmtId="0" fontId="7" fillId="10" borderId="14" xfId="5" applyNumberFormat="1" applyFont="1" applyFill="1" applyBorder="1" applyAlignment="1"/>
    <xf numFmtId="0" fontId="24" fillId="0" borderId="2" xfId="2" applyNumberFormat="1" applyFont="1" applyBorder="1">
      <alignment horizontal="right" vertical="center"/>
    </xf>
    <xf numFmtId="49" fontId="15" fillId="0" borderId="67" xfId="2" applyFont="1" applyBorder="1" applyAlignment="1">
      <alignment horizontal="left" vertical="center"/>
    </xf>
    <xf numFmtId="49" fontId="6" fillId="0" borderId="67" xfId="2" applyFont="1" applyBorder="1" applyAlignment="1">
      <alignment horizontal="left" vertical="center"/>
    </xf>
    <xf numFmtId="0" fontId="5" fillId="0" borderId="2" xfId="0" applyFont="1" applyBorder="1" applyAlignment="1">
      <alignment horizontal="right" vertical="center"/>
    </xf>
    <xf numFmtId="0" fontId="5" fillId="0" borderId="2" xfId="2" applyNumberFormat="1" applyFont="1" applyBorder="1">
      <alignment horizontal="right" vertical="center"/>
    </xf>
    <xf numFmtId="9" fontId="8" fillId="3" borderId="14" xfId="8" applyNumberFormat="1" applyFill="1" applyBorder="1" applyAlignment="1">
      <alignment horizontal="right" vertical="center"/>
    </xf>
    <xf numFmtId="9" fontId="8" fillId="3" borderId="26" xfId="8" applyNumberFormat="1" applyFill="1" applyBorder="1" applyAlignment="1">
      <alignment horizontal="right"/>
    </xf>
    <xf numFmtId="0" fontId="7" fillId="10" borderId="15" xfId="5" applyNumberFormat="1" applyFont="1" applyFill="1" applyBorder="1" applyAlignment="1"/>
    <xf numFmtId="0" fontId="8" fillId="10" borderId="15" xfId="5" applyNumberFormat="1" applyFill="1" applyBorder="1" applyAlignment="1">
      <alignment horizontal="right"/>
    </xf>
    <xf numFmtId="9" fontId="8" fillId="10" borderId="15" xfId="5" applyNumberFormat="1" applyFill="1" applyBorder="1" applyAlignment="1">
      <alignment horizontal="right"/>
    </xf>
    <xf numFmtId="9" fontId="8" fillId="10" borderId="27" xfId="5" applyNumberFormat="1" applyFill="1" applyBorder="1" applyAlignment="1">
      <alignment horizontal="right"/>
    </xf>
    <xf numFmtId="0" fontId="7" fillId="10" borderId="13" xfId="5" applyNumberFormat="1" applyFont="1" applyFill="1" applyBorder="1" applyAlignment="1"/>
    <xf numFmtId="164" fontId="8" fillId="10" borderId="68" xfId="5" applyNumberFormat="1" applyFill="1" applyBorder="1" applyAlignment="1">
      <alignment horizontal="right"/>
    </xf>
    <xf numFmtId="37" fontId="7" fillId="10" borderId="14" xfId="5" applyNumberFormat="1" applyFont="1" applyFill="1" applyBorder="1" applyAlignment="1"/>
    <xf numFmtId="37" fontId="7" fillId="10" borderId="5" xfId="5" applyNumberFormat="1" applyFont="1" applyFill="1" applyAlignment="1"/>
    <xf numFmtId="37" fontId="8" fillId="3" borderId="12" xfId="8" applyNumberFormat="1" applyFill="1" applyBorder="1" applyAlignment="1"/>
    <xf numFmtId="167" fontId="8" fillId="3" borderId="14" xfId="8" applyNumberFormat="1" applyFill="1" applyBorder="1" applyAlignment="1">
      <alignment horizontal="right"/>
    </xf>
    <xf numFmtId="167" fontId="8" fillId="3" borderId="26" xfId="8" applyNumberFormat="1" applyFill="1" applyBorder="1" applyAlignment="1">
      <alignment horizontal="right"/>
    </xf>
    <xf numFmtId="0" fontId="8" fillId="3" borderId="15" xfId="8" applyNumberFormat="1" applyFill="1" applyBorder="1" applyAlignment="1">
      <alignment horizontal="right"/>
    </xf>
    <xf numFmtId="37" fontId="7" fillId="2" borderId="6" xfId="4" applyNumberFormat="1" applyFont="1" applyBorder="1" applyAlignment="1">
      <alignment horizontal="right" vertical="center"/>
    </xf>
    <xf numFmtId="164" fontId="20" fillId="0" borderId="0" xfId="0" applyNumberFormat="1" applyFont="1"/>
    <xf numFmtId="164" fontId="7" fillId="9" borderId="19" xfId="3" applyNumberFormat="1" applyFill="1" applyBorder="1" applyAlignment="1">
      <alignment horizontal="right"/>
    </xf>
    <xf numFmtId="164" fontId="8" fillId="10" borderId="5" xfId="5" applyNumberFormat="1" applyFill="1" applyAlignment="1">
      <alignment horizontal="right"/>
    </xf>
    <xf numFmtId="164" fontId="8" fillId="10" borderId="0" xfId="5" applyNumberFormat="1" applyFill="1" applyBorder="1" applyAlignment="1">
      <alignment horizontal="right"/>
    </xf>
    <xf numFmtId="164" fontId="39" fillId="7" borderId="34" xfId="9" applyNumberFormat="1" applyFont="1" applyBorder="1" applyAlignment="1">
      <alignment horizontal="right"/>
    </xf>
    <xf numFmtId="164" fontId="7" fillId="10" borderId="14" xfId="5" applyNumberFormat="1" applyFont="1" applyFill="1" applyBorder="1" applyAlignment="1">
      <alignment horizontal="right"/>
    </xf>
    <xf numFmtId="164" fontId="21" fillId="7" borderId="34" xfId="9" applyNumberFormat="1" applyFont="1" applyBorder="1" applyAlignment="1">
      <alignment horizontal="right"/>
    </xf>
    <xf numFmtId="164" fontId="21" fillId="7" borderId="33" xfId="9" applyNumberFormat="1" applyFont="1" applyBorder="1" applyAlignment="1">
      <alignment horizontal="right"/>
    </xf>
    <xf numFmtId="164" fontId="8" fillId="10" borderId="62" xfId="5" applyNumberFormat="1" applyFill="1" applyBorder="1" applyAlignment="1">
      <alignment horizontal="right"/>
    </xf>
    <xf numFmtId="164" fontId="7" fillId="10" borderId="5" xfId="5" applyNumberFormat="1" applyFont="1" applyFill="1" applyAlignment="1"/>
    <xf numFmtId="164" fontId="7" fillId="0" borderId="3" xfId="3" applyNumberFormat="1" applyAlignment="1">
      <alignment horizontal="left"/>
    </xf>
    <xf numFmtId="164" fontId="7" fillId="10" borderId="5" xfId="5" applyNumberFormat="1" applyFont="1" applyFill="1" applyAlignment="1">
      <alignment horizontal="right"/>
    </xf>
    <xf numFmtId="164" fontId="7" fillId="10" borderId="14" xfId="5" applyNumberFormat="1" applyFont="1" applyFill="1" applyBorder="1" applyAlignment="1"/>
    <xf numFmtId="164" fontId="8" fillId="9" borderId="66" xfId="5" applyNumberFormat="1" applyFill="1" applyBorder="1" applyAlignment="1">
      <alignment horizontal="right"/>
    </xf>
    <xf numFmtId="164" fontId="8" fillId="9" borderId="14" xfId="5" applyNumberFormat="1" applyFill="1" applyBorder="1" applyAlignment="1">
      <alignment horizontal="right"/>
    </xf>
    <xf numFmtId="164" fontId="21" fillId="7" borderId="2" xfId="9" applyNumberFormat="1" applyBorder="1" applyAlignment="1">
      <alignment horizontal="right"/>
    </xf>
    <xf numFmtId="164" fontId="7" fillId="10" borderId="12" xfId="5" applyNumberFormat="1" applyFont="1" applyFill="1" applyBorder="1" applyAlignment="1"/>
    <xf numFmtId="164" fontId="25" fillId="7" borderId="45" xfId="9" applyNumberFormat="1" applyFont="1" applyBorder="1" applyAlignment="1">
      <alignment horizontal="right"/>
    </xf>
    <xf numFmtId="164" fontId="8" fillId="3" borderId="15" xfId="8" applyNumberFormat="1" applyFill="1" applyBorder="1" applyAlignment="1"/>
    <xf numFmtId="164" fontId="21" fillId="7" borderId="44" xfId="9" applyNumberFormat="1" applyBorder="1" applyAlignment="1">
      <alignment horizontal="right"/>
    </xf>
    <xf numFmtId="164" fontId="21" fillId="7" borderId="46" xfId="9" applyNumberFormat="1" applyBorder="1" applyAlignment="1">
      <alignment horizontal="right"/>
    </xf>
    <xf numFmtId="164" fontId="8" fillId="10" borderId="17" xfId="5" applyNumberFormat="1" applyFill="1" applyBorder="1" applyAlignment="1">
      <alignment horizontal="right"/>
    </xf>
    <xf numFmtId="164" fontId="8" fillId="3" borderId="31" xfId="8" applyNumberFormat="1" applyFill="1" applyBorder="1" applyAlignment="1">
      <alignment horizontal="right"/>
    </xf>
    <xf numFmtId="0" fontId="33" fillId="3" borderId="0" xfId="5" applyNumberFormat="1" applyFont="1" applyBorder="1" applyAlignment="1">
      <alignment horizontal="left" vertical="center"/>
    </xf>
    <xf numFmtId="0" fontId="41" fillId="0" borderId="71" xfId="366" applyNumberFormat="1">
      <alignment horizontal="right" vertical="center"/>
    </xf>
    <xf numFmtId="49" fontId="42" fillId="0" borderId="71" xfId="366" applyFont="1" applyAlignment="1">
      <alignment horizontal="left" vertical="center"/>
    </xf>
    <xf numFmtId="0" fontId="43" fillId="0" borderId="0" xfId="0" applyFont="1"/>
    <xf numFmtId="0" fontId="41" fillId="0" borderId="72" xfId="366" applyNumberFormat="1" applyBorder="1">
      <alignment horizontal="right" vertical="center"/>
    </xf>
    <xf numFmtId="49" fontId="46" fillId="0" borderId="73" xfId="367">
      <alignment horizontal="right" vertical="center"/>
    </xf>
    <xf numFmtId="0" fontId="46" fillId="0" borderId="73" xfId="367" applyNumberFormat="1">
      <alignment horizontal="right" vertical="center"/>
    </xf>
    <xf numFmtId="49" fontId="47" fillId="0" borderId="73" xfId="367" applyFont="1" applyAlignment="1">
      <alignment horizontal="left" vertical="center"/>
    </xf>
    <xf numFmtId="0" fontId="46" fillId="0" borderId="74" xfId="367" applyNumberFormat="1" applyBorder="1">
      <alignment horizontal="right" vertical="center"/>
    </xf>
    <xf numFmtId="49" fontId="49" fillId="0" borderId="78" xfId="369" applyFont="1" applyAlignment="1">
      <alignment horizontal="left" vertical="center"/>
    </xf>
    <xf numFmtId="0" fontId="28" fillId="0" borderId="80" xfId="369" applyNumberFormat="1" applyBorder="1">
      <alignment horizontal="right" vertical="center"/>
    </xf>
    <xf numFmtId="164" fontId="8" fillId="3" borderId="5" xfId="5" applyNumberFormat="1" applyAlignment="1">
      <alignment horizontal="right" vertical="center"/>
    </xf>
    <xf numFmtId="0" fontId="8" fillId="3" borderId="5" xfId="5" applyNumberFormat="1" applyAlignment="1">
      <alignment horizontal="left" vertical="center"/>
    </xf>
    <xf numFmtId="166" fontId="8" fillId="4" borderId="5" xfId="8" applyNumberFormat="1" applyAlignment="1">
      <alignment horizontal="right"/>
    </xf>
    <xf numFmtId="0" fontId="8" fillId="3" borderId="82" xfId="5" applyNumberFormat="1" applyBorder="1" applyAlignment="1"/>
    <xf numFmtId="164" fontId="8" fillId="10" borderId="82" xfId="5" applyNumberFormat="1" applyFill="1" applyBorder="1" applyAlignment="1">
      <alignment horizontal="right"/>
    </xf>
    <xf numFmtId="164" fontId="8" fillId="3" borderId="83" xfId="8" applyNumberFormat="1" applyFill="1" applyBorder="1" applyAlignment="1">
      <alignment horizontal="right"/>
    </xf>
    <xf numFmtId="169" fontId="8" fillId="10" borderId="5" xfId="5" applyNumberFormat="1" applyFill="1" applyAlignment="1">
      <alignment horizontal="right"/>
    </xf>
    <xf numFmtId="169" fontId="8" fillId="10" borderId="10" xfId="5" applyNumberFormat="1" applyFill="1" applyBorder="1" applyAlignment="1">
      <alignment horizontal="right"/>
    </xf>
    <xf numFmtId="39" fontId="8" fillId="10" borderId="5" xfId="5" applyNumberFormat="1" applyFill="1" applyAlignment="1">
      <alignment horizontal="right"/>
    </xf>
    <xf numFmtId="164" fontId="21" fillId="7" borderId="45" xfId="9" applyNumberFormat="1" applyFill="1" applyBorder="1" applyAlignment="1">
      <alignment horizontal="right"/>
    </xf>
    <xf numFmtId="164" fontId="21" fillId="7" borderId="34" xfId="9" applyNumberFormat="1" applyFill="1" applyBorder="1" applyAlignment="1">
      <alignment horizontal="right"/>
    </xf>
    <xf numFmtId="167" fontId="8" fillId="10" borderId="5" xfId="5" applyNumberFormat="1" applyFill="1" applyAlignment="1">
      <alignment horizontal="right"/>
    </xf>
    <xf numFmtId="167" fontId="8" fillId="10" borderId="0" xfId="5" applyNumberFormat="1" applyFill="1" applyBorder="1" applyAlignment="1">
      <alignment horizontal="right"/>
    </xf>
    <xf numFmtId="0" fontId="8" fillId="5" borderId="5" xfId="0" applyFont="1" applyFill="1" applyBorder="1" applyAlignment="1">
      <alignment horizontal="left" indent="1"/>
    </xf>
    <xf numFmtId="0" fontId="8" fillId="5" borderId="0" xfId="0" applyFont="1" applyFill="1" applyAlignment="1">
      <alignment horizontal="left" indent="1"/>
    </xf>
    <xf numFmtId="170" fontId="0" fillId="0" borderId="0" xfId="0" applyNumberFormat="1"/>
    <xf numFmtId="0" fontId="4" fillId="0" borderId="0" xfId="1" applyNumberFormat="1" applyAlignment="1">
      <alignment horizontal="center"/>
    </xf>
    <xf numFmtId="0" fontId="5" fillId="0" borderId="1" xfId="2" applyNumberFormat="1" applyFont="1">
      <alignment horizontal="right" vertical="center"/>
    </xf>
    <xf numFmtId="166" fontId="8" fillId="3" borderId="64" xfId="8" applyNumberFormat="1" applyFill="1" applyBorder="1" applyAlignment="1">
      <alignment horizontal="right"/>
    </xf>
    <xf numFmtId="166" fontId="8" fillId="3" borderId="65" xfId="8" applyNumberFormat="1" applyFill="1" applyBorder="1" applyAlignment="1">
      <alignment horizontal="right"/>
    </xf>
    <xf numFmtId="166" fontId="8" fillId="3" borderId="63" xfId="8" applyNumberFormat="1" applyFill="1" applyBorder="1" applyAlignment="1">
      <alignment horizontal="right"/>
    </xf>
    <xf numFmtId="166" fontId="14" fillId="6" borderId="0" xfId="7" applyNumberFormat="1" applyFill="1"/>
    <xf numFmtId="164" fontId="8" fillId="3" borderId="26" xfId="5" applyNumberFormat="1" applyFill="1" applyBorder="1" applyAlignment="1">
      <alignment horizontal="right"/>
    </xf>
    <xf numFmtId="164" fontId="8" fillId="3" borderId="25" xfId="8" applyNumberFormat="1" applyFill="1" applyBorder="1" applyAlignment="1">
      <alignment horizontal="right"/>
    </xf>
    <xf numFmtId="164" fontId="8" fillId="3" borderId="5" xfId="8" applyNumberFormat="1" applyFill="1" applyAlignment="1">
      <alignment horizontal="right"/>
    </xf>
    <xf numFmtId="164" fontId="8" fillId="3" borderId="37" xfId="8" applyNumberFormat="1" applyFill="1" applyBorder="1" applyAlignment="1">
      <alignment horizontal="right"/>
    </xf>
    <xf numFmtId="164" fontId="8" fillId="3" borderId="40" xfId="8" applyNumberFormat="1" applyFill="1" applyBorder="1" applyAlignment="1">
      <alignment horizontal="right"/>
    </xf>
    <xf numFmtId="164" fontId="7" fillId="3" borderId="14" xfId="5" applyNumberFormat="1" applyFont="1" applyFill="1" applyBorder="1" applyAlignment="1"/>
    <xf numFmtId="0" fontId="7" fillId="3" borderId="15" xfId="5" applyNumberFormat="1" applyFont="1" applyFill="1" applyBorder="1" applyAlignment="1"/>
    <xf numFmtId="9" fontId="8" fillId="3" borderId="15" xfId="5" applyNumberFormat="1" applyFill="1" applyBorder="1" applyAlignment="1">
      <alignment horizontal="right"/>
    </xf>
    <xf numFmtId="9" fontId="8" fillId="3" borderId="27" xfId="5" applyNumberFormat="1" applyFill="1" applyBorder="1" applyAlignment="1">
      <alignment horizontal="right"/>
    </xf>
    <xf numFmtId="0" fontId="7" fillId="3" borderId="13" xfId="5" applyNumberFormat="1" applyFont="1" applyFill="1" applyBorder="1" applyAlignment="1"/>
    <xf numFmtId="0" fontId="24" fillId="0" borderId="26" xfId="2" applyNumberFormat="1" applyFont="1" applyBorder="1">
      <alignment horizontal="right" vertical="center"/>
    </xf>
    <xf numFmtId="37" fontId="7" fillId="4" borderId="5" xfId="8" applyNumberFormat="1" applyFont="1" applyAlignment="1">
      <alignment horizontal="right" vertical="center"/>
    </xf>
    <xf numFmtId="0" fontId="7" fillId="3" borderId="5" xfId="5" applyNumberFormat="1" applyFont="1" applyAlignment="1">
      <alignment horizontal="left" vertical="center"/>
    </xf>
    <xf numFmtId="0" fontId="7" fillId="0" borderId="6" xfId="5" applyNumberFormat="1" applyFont="1" applyFill="1" applyBorder="1" applyAlignment="1">
      <alignment horizontal="left" vertical="center"/>
    </xf>
    <xf numFmtId="165" fontId="8" fillId="4" borderId="5" xfId="8" applyNumberFormat="1" applyAlignment="1">
      <alignment horizontal="right"/>
    </xf>
    <xf numFmtId="165" fontId="8" fillId="4" borderId="10" xfId="8" applyNumberFormat="1" applyBorder="1" applyAlignment="1">
      <alignment horizontal="right"/>
    </xf>
    <xf numFmtId="37" fontId="7" fillId="2" borderId="4" xfId="4" applyNumberFormat="1" applyFont="1" applyBorder="1" applyAlignment="1">
      <alignment horizontal="right" vertical="center"/>
    </xf>
    <xf numFmtId="37" fontId="8" fillId="4" borderId="5" xfId="8" applyNumberFormat="1" applyAlignment="1">
      <alignment horizontal="right" vertical="center"/>
    </xf>
    <xf numFmtId="2" fontId="7" fillId="2" borderId="6" xfId="4" applyNumberFormat="1" applyFont="1" applyBorder="1" applyAlignment="1">
      <alignment horizontal="right" vertical="center"/>
    </xf>
    <xf numFmtId="167" fontId="8" fillId="2" borderId="6" xfId="4" applyNumberFormat="1" applyBorder="1" applyAlignment="1">
      <alignment horizontal="right" vertical="center"/>
    </xf>
    <xf numFmtId="164" fontId="7" fillId="2" borderId="6" xfId="4" applyNumberFormat="1" applyFont="1" applyBorder="1" applyAlignment="1">
      <alignment horizontal="right" vertical="center"/>
    </xf>
    <xf numFmtId="164" fontId="8" fillId="2" borderId="10" xfId="4" applyNumberFormat="1" applyBorder="1" applyAlignment="1">
      <alignment horizontal="right" vertical="center"/>
    </xf>
    <xf numFmtId="49" fontId="14" fillId="0" borderId="0" xfId="7" applyNumberFormat="1" applyAlignment="1">
      <alignment horizontal="right"/>
    </xf>
    <xf numFmtId="166" fontId="14" fillId="6" borderId="0" xfId="7" applyNumberFormat="1" applyFill="1" applyAlignment="1">
      <alignment horizontal="right"/>
    </xf>
    <xf numFmtId="0" fontId="8" fillId="3" borderId="5" xfId="8" applyNumberFormat="1" applyFill="1" applyAlignment="1">
      <alignment horizontal="right"/>
    </xf>
    <xf numFmtId="0" fontId="8" fillId="3" borderId="64" xfId="8" applyNumberFormat="1" applyFill="1" applyBorder="1" applyAlignment="1">
      <alignment horizontal="right"/>
    </xf>
    <xf numFmtId="0" fontId="8" fillId="3" borderId="65" xfId="8" applyNumberFormat="1" applyFill="1" applyBorder="1" applyAlignment="1">
      <alignment horizontal="right"/>
    </xf>
    <xf numFmtId="0" fontId="8" fillId="3" borderId="50" xfId="8" applyNumberFormat="1" applyFill="1" applyBorder="1" applyAlignment="1">
      <alignment horizontal="right"/>
    </xf>
    <xf numFmtId="0" fontId="8" fillId="3" borderId="11" xfId="8" applyNumberFormat="1" applyFill="1" applyBorder="1" applyAlignment="1">
      <alignment horizontal="right"/>
    </xf>
    <xf numFmtId="0" fontId="8" fillId="3" borderId="10" xfId="8" applyNumberFormat="1" applyFill="1" applyBorder="1" applyAlignment="1">
      <alignment horizontal="right"/>
    </xf>
    <xf numFmtId="0" fontId="7" fillId="6" borderId="8" xfId="3" applyNumberFormat="1" applyFill="1" applyBorder="1" applyAlignment="1">
      <alignment horizontal="right"/>
    </xf>
    <xf numFmtId="171" fontId="8" fillId="3" borderId="31" xfId="8" applyNumberFormat="1" applyFill="1" applyBorder="1" applyAlignment="1">
      <alignment horizontal="right"/>
    </xf>
    <xf numFmtId="2" fontId="0" fillId="0" borderId="0" xfId="0" applyNumberFormat="1"/>
    <xf numFmtId="2" fontId="38" fillId="2" borderId="6" xfId="4" applyNumberFormat="1" applyFont="1" applyBorder="1" applyAlignment="1">
      <alignment horizontal="right" vertical="center"/>
    </xf>
    <xf numFmtId="0" fontId="56" fillId="0" borderId="0" xfId="0" applyFont="1"/>
    <xf numFmtId="37" fontId="0" fillId="0" borderId="0" xfId="0" applyNumberFormat="1"/>
    <xf numFmtId="0" fontId="11" fillId="0" borderId="0" xfId="6" applyFill="1" applyAlignment="1">
      <alignment vertical="top"/>
    </xf>
    <xf numFmtId="0" fontId="11" fillId="0" borderId="0" xfId="6" applyFill="1" applyAlignment="1">
      <alignment vertical="top" wrapText="1"/>
    </xf>
    <xf numFmtId="4" fontId="8" fillId="10" borderId="14" xfId="5" applyNumberFormat="1" applyFill="1" applyBorder="1" applyAlignment="1">
      <alignment horizontal="right"/>
    </xf>
    <xf numFmtId="0" fontId="8" fillId="3" borderId="26" xfId="8" applyNumberFormat="1" applyFill="1" applyBorder="1" applyAlignment="1">
      <alignment horizontal="right"/>
    </xf>
    <xf numFmtId="49" fontId="5" fillId="0" borderId="1" xfId="2" applyFont="1">
      <alignment horizontal="right" vertical="center"/>
    </xf>
    <xf numFmtId="0" fontId="8" fillId="3" borderId="12" xfId="8" applyNumberFormat="1" applyFill="1" applyBorder="1" applyAlignment="1"/>
    <xf numFmtId="0" fontId="8" fillId="3" borderId="13" xfId="8" applyNumberFormat="1" applyFill="1" applyBorder="1" applyAlignment="1"/>
    <xf numFmtId="0" fontId="8" fillId="3" borderId="25" xfId="8" applyNumberFormat="1" applyFill="1" applyBorder="1" applyAlignment="1"/>
    <xf numFmtId="170" fontId="8" fillId="3" borderId="26" xfId="8" applyNumberFormat="1" applyFill="1" applyBorder="1" applyAlignment="1">
      <alignment horizontal="right"/>
    </xf>
    <xf numFmtId="170" fontId="8" fillId="3" borderId="27" xfId="8" applyNumberFormat="1" applyFill="1" applyBorder="1" applyAlignment="1">
      <alignment horizontal="right"/>
    </xf>
    <xf numFmtId="170" fontId="8" fillId="3" borderId="0" xfId="8" applyNumberFormat="1" applyFill="1" applyBorder="1" applyAlignment="1">
      <alignment horizontal="right"/>
    </xf>
    <xf numFmtId="164" fontId="8" fillId="3" borderId="29" xfId="5" applyNumberFormat="1" applyBorder="1" applyAlignment="1">
      <alignment horizontal="right"/>
    </xf>
    <xf numFmtId="0" fontId="5" fillId="0" borderId="1" xfId="2" applyNumberFormat="1" applyFont="1" applyBorder="1">
      <alignment horizontal="right" vertical="center"/>
    </xf>
    <xf numFmtId="0" fontId="5" fillId="0" borderId="1" xfId="2" applyNumberFormat="1">
      <alignment horizontal="right" vertical="center"/>
    </xf>
    <xf numFmtId="0" fontId="7" fillId="5" borderId="5" xfId="0" applyFont="1" applyFill="1" applyBorder="1"/>
    <xf numFmtId="164" fontId="7" fillId="0" borderId="30" xfId="3" applyNumberFormat="1" applyBorder="1" applyAlignment="1">
      <alignment horizontal="right"/>
    </xf>
    <xf numFmtId="0" fontId="7" fillId="0" borderId="41" xfId="3" applyBorder="1" applyAlignment="1">
      <alignment horizontal="right"/>
    </xf>
    <xf numFmtId="164" fontId="8" fillId="3" borderId="27" xfId="5" applyNumberFormat="1" applyFill="1" applyBorder="1" applyAlignment="1">
      <alignment horizontal="right"/>
    </xf>
    <xf numFmtId="0" fontId="11" fillId="0" borderId="0" xfId="0" applyFont="1"/>
    <xf numFmtId="0" fontId="5" fillId="0" borderId="0" xfId="2" applyNumberFormat="1" applyBorder="1">
      <alignment horizontal="right" vertical="center"/>
    </xf>
    <xf numFmtId="164" fontId="8" fillId="3" borderId="5" xfId="5" applyNumberFormat="1" applyAlignment="1"/>
    <xf numFmtId="164" fontId="8" fillId="3" borderId="5" xfId="5" applyNumberFormat="1" applyAlignment="1">
      <alignment horizontal="right"/>
    </xf>
    <xf numFmtId="164" fontId="21" fillId="7" borderId="1" xfId="9" applyNumberFormat="1" applyAlignment="1">
      <alignment horizontal="right"/>
    </xf>
    <xf numFmtId="164" fontId="7" fillId="4" borderId="88" xfId="709" applyNumberFormat="1" applyBorder="1" applyAlignment="1">
      <alignment horizontal="right"/>
    </xf>
    <xf numFmtId="49" fontId="5" fillId="0" borderId="2" xfId="2" applyBorder="1">
      <alignment horizontal="right" vertical="center"/>
    </xf>
    <xf numFmtId="49" fontId="5" fillId="0" borderId="0" xfId="2" applyBorder="1">
      <alignment horizontal="right" vertical="center"/>
    </xf>
    <xf numFmtId="164" fontId="21" fillId="7" borderId="34" xfId="9" applyNumberFormat="1" applyBorder="1" applyAlignment="1">
      <alignment horizontal="right"/>
    </xf>
    <xf numFmtId="164" fontId="21" fillId="7" borderId="36" xfId="9" applyNumberFormat="1" applyBorder="1" applyAlignment="1">
      <alignment horizontal="right"/>
    </xf>
    <xf numFmtId="9" fontId="21" fillId="7" borderId="35" xfId="9" applyNumberFormat="1" applyBorder="1" applyAlignment="1">
      <alignment horizontal="right"/>
    </xf>
    <xf numFmtId="164" fontId="8" fillId="3" borderId="14" xfId="8" applyNumberFormat="1" applyFill="1" applyBorder="1" applyAlignment="1">
      <alignment horizontal="right"/>
    </xf>
    <xf numFmtId="164" fontId="8" fillId="3" borderId="14" xfId="5" applyNumberFormat="1" applyFill="1" applyBorder="1" applyAlignment="1">
      <alignment horizontal="right"/>
    </xf>
    <xf numFmtId="0" fontId="11" fillId="0" borderId="0" xfId="6" applyAlignment="1">
      <alignment vertical="top"/>
    </xf>
    <xf numFmtId="0" fontId="5" fillId="0" borderId="36" xfId="2" applyNumberFormat="1" applyBorder="1">
      <alignment horizontal="right" vertical="center"/>
    </xf>
    <xf numFmtId="49" fontId="24" fillId="0" borderId="2" xfId="2" applyFont="1" applyBorder="1">
      <alignment horizontal="right" vertical="center"/>
    </xf>
    <xf numFmtId="164" fontId="8" fillId="0" borderId="14" xfId="8" applyNumberFormat="1" applyFill="1" applyBorder="1" applyAlignment="1">
      <alignment horizontal="right"/>
    </xf>
    <xf numFmtId="164" fontId="8" fillId="0" borderId="26" xfId="8" applyNumberFormat="1" applyFill="1" applyBorder="1" applyAlignment="1">
      <alignment horizontal="right"/>
    </xf>
    <xf numFmtId="167" fontId="21" fillId="7" borderId="34" xfId="9" applyNumberFormat="1" applyBorder="1" applyAlignment="1">
      <alignment horizontal="right"/>
    </xf>
    <xf numFmtId="0" fontId="5" fillId="0" borderId="1" xfId="2" applyNumberFormat="1" applyBorder="1">
      <alignment horizontal="right" vertical="center"/>
    </xf>
    <xf numFmtId="0" fontId="8" fillId="3" borderId="5" xfId="5" applyNumberFormat="1" applyAlignment="1"/>
    <xf numFmtId="0" fontId="20" fillId="0" borderId="0" xfId="0" applyFont="1"/>
    <xf numFmtId="0" fontId="8" fillId="3" borderId="0" xfId="5" applyNumberFormat="1" applyBorder="1" applyAlignment="1"/>
    <xf numFmtId="164" fontId="8" fillId="3" borderId="15" xfId="5" applyNumberFormat="1" applyBorder="1" applyAlignment="1">
      <alignment horizontal="right"/>
    </xf>
    <xf numFmtId="164" fontId="8" fillId="3" borderId="27" xfId="5" applyNumberFormat="1" applyBorder="1" applyAlignment="1">
      <alignment horizontal="right"/>
    </xf>
    <xf numFmtId="0" fontId="5" fillId="0" borderId="2" xfId="2" applyNumberFormat="1" applyBorder="1">
      <alignment horizontal="right" vertical="center"/>
    </xf>
    <xf numFmtId="0" fontId="8" fillId="3" borderId="10" xfId="5" applyNumberFormat="1" applyBorder="1" applyAlignment="1"/>
    <xf numFmtId="0" fontId="7" fillId="3" borderId="89" xfId="5" applyNumberFormat="1" applyFont="1" applyBorder="1" applyAlignment="1"/>
    <xf numFmtId="0" fontId="8" fillId="3" borderId="89" xfId="5" applyNumberFormat="1" applyBorder="1" applyAlignment="1"/>
    <xf numFmtId="167" fontId="0" fillId="0" borderId="0" xfId="0" applyNumberFormat="1"/>
    <xf numFmtId="0" fontId="33" fillId="0" borderId="0" xfId="0" applyNumberFormat="1" applyFont="1" applyFill="1" applyBorder="1" applyAlignment="1">
      <alignment horizontal="justify" vertical="top" wrapText="1"/>
    </xf>
    <xf numFmtId="9" fontId="8" fillId="3" borderId="14" xfId="8" applyNumberFormat="1" applyFill="1" applyBorder="1" applyAlignment="1">
      <alignment horizontal="right"/>
    </xf>
    <xf numFmtId="0" fontId="8" fillId="3" borderId="14" xfId="8" applyNumberFormat="1" applyFill="1" applyBorder="1" applyAlignment="1">
      <alignment horizontal="right"/>
    </xf>
    <xf numFmtId="164" fontId="8" fillId="10" borderId="14" xfId="5" applyNumberFormat="1" applyFill="1" applyBorder="1" applyAlignment="1">
      <alignment horizontal="right"/>
    </xf>
    <xf numFmtId="164" fontId="8" fillId="10" borderId="26" xfId="5" applyNumberFormat="1" applyFill="1" applyBorder="1" applyAlignment="1">
      <alignment horizontal="right"/>
    </xf>
    <xf numFmtId="164" fontId="7" fillId="10" borderId="96" xfId="5" applyNumberFormat="1" applyFont="1" applyFill="1" applyBorder="1" applyAlignment="1">
      <alignment horizontal="right"/>
    </xf>
    <xf numFmtId="39" fontId="8" fillId="10" borderId="91" xfId="5" applyNumberFormat="1" applyFill="1" applyBorder="1" applyAlignment="1">
      <alignment horizontal="right"/>
    </xf>
    <xf numFmtId="9" fontId="8" fillId="10" borderId="14" xfId="5" applyNumberFormat="1" applyFill="1" applyBorder="1" applyAlignment="1">
      <alignment horizontal="right"/>
    </xf>
    <xf numFmtId="39" fontId="7" fillId="10" borderId="96" xfId="5" applyNumberFormat="1" applyFont="1" applyFill="1" applyBorder="1" applyAlignment="1">
      <alignment horizontal="right"/>
    </xf>
    <xf numFmtId="39" fontId="8" fillId="10" borderId="14" xfId="5" applyNumberFormat="1" applyFill="1" applyBorder="1" applyAlignment="1">
      <alignment horizontal="right"/>
    </xf>
    <xf numFmtId="39" fontId="8" fillId="10" borderId="26" xfId="5" applyNumberFormat="1" applyFill="1" applyBorder="1" applyAlignment="1">
      <alignment horizontal="right"/>
    </xf>
    <xf numFmtId="169" fontId="8" fillId="10" borderId="14" xfId="5" applyNumberFormat="1" applyFill="1" applyBorder="1" applyAlignment="1">
      <alignment horizontal="right"/>
    </xf>
    <xf numFmtId="169" fontId="8" fillId="10" borderId="26" xfId="5" applyNumberFormat="1" applyFill="1" applyBorder="1" applyAlignment="1">
      <alignment horizontal="right"/>
    </xf>
    <xf numFmtId="10" fontId="8" fillId="10" borderId="50" xfId="5" applyNumberFormat="1" applyFill="1" applyBorder="1" applyAlignment="1">
      <alignment horizontal="right"/>
    </xf>
    <xf numFmtId="20" fontId="8" fillId="3" borderId="5" xfId="5" applyNumberFormat="1" applyAlignment="1"/>
    <xf numFmtId="49" fontId="5" fillId="0" borderId="1" xfId="2" applyBorder="1">
      <alignment horizontal="right" vertical="center"/>
    </xf>
    <xf numFmtId="49" fontId="5" fillId="0" borderId="1" xfId="2">
      <alignment horizontal="right" vertical="center"/>
    </xf>
    <xf numFmtId="49" fontId="5" fillId="0" borderId="36" xfId="2" applyBorder="1">
      <alignment horizontal="right" vertical="center"/>
    </xf>
    <xf numFmtId="164" fontId="21" fillId="7" borderId="35" xfId="9" applyNumberFormat="1" applyBorder="1" applyAlignment="1">
      <alignment horizontal="right"/>
    </xf>
    <xf numFmtId="164" fontId="7" fillId="4" borderId="85" xfId="709" applyAlignment="1"/>
    <xf numFmtId="164" fontId="7" fillId="4" borderId="87" xfId="709" applyNumberFormat="1" applyBorder="1" applyAlignment="1">
      <alignment horizontal="right"/>
    </xf>
    <xf numFmtId="164" fontId="7" fillId="4" borderId="86" xfId="709" applyBorder="1" applyAlignment="1"/>
    <xf numFmtId="164" fontId="7" fillId="4" borderId="39" xfId="709" applyNumberFormat="1" applyBorder="1" applyAlignment="1">
      <alignment horizontal="right"/>
    </xf>
    <xf numFmtId="0" fontId="0" fillId="0" borderId="0" xfId="0" applyAlignment="1"/>
    <xf numFmtId="164" fontId="7" fillId="4" borderId="86" xfId="709" applyNumberFormat="1" applyBorder="1" applyAlignment="1">
      <alignment horizontal="right"/>
    </xf>
    <xf numFmtId="164" fontId="7" fillId="4" borderId="87" xfId="709" applyNumberFormat="1" applyFont="1" applyBorder="1" applyAlignment="1">
      <alignment horizontal="right"/>
    </xf>
    <xf numFmtId="0" fontId="0" fillId="0" borderId="0" xfId="0" applyFont="1"/>
    <xf numFmtId="164" fontId="8" fillId="10" borderId="14" xfId="5" applyNumberFormat="1" applyFont="1" applyFill="1" applyBorder="1" applyAlignment="1">
      <alignment horizontal="right"/>
    </xf>
    <xf numFmtId="0" fontId="7" fillId="0" borderId="97" xfId="3" applyNumberFormat="1" applyBorder="1" applyAlignment="1"/>
    <xf numFmtId="0" fontId="35" fillId="0" borderId="0" xfId="0" applyFont="1"/>
    <xf numFmtId="0" fontId="35" fillId="0" borderId="0" xfId="0" applyFont="1" applyAlignment="1">
      <alignment horizontal="right"/>
    </xf>
    <xf numFmtId="0" fontId="8" fillId="0" borderId="0" xfId="0" applyFont="1"/>
    <xf numFmtId="2" fontId="8" fillId="3" borderId="15" xfId="8" applyNumberFormat="1" applyFill="1" applyBorder="1" applyAlignment="1">
      <alignment horizontal="right"/>
    </xf>
    <xf numFmtId="2" fontId="8" fillId="3" borderId="5" xfId="8" applyNumberFormat="1" applyFill="1" applyAlignment="1">
      <alignment horizontal="right"/>
    </xf>
    <xf numFmtId="0" fontId="33" fillId="0" borderId="0" xfId="6" applyFont="1" applyFill="1" applyAlignment="1">
      <alignment horizontal="left" vertical="top"/>
    </xf>
    <xf numFmtId="0" fontId="33" fillId="0" borderId="0" xfId="6" applyFont="1" applyFill="1" applyAlignment="1">
      <alignment vertical="top"/>
    </xf>
    <xf numFmtId="0" fontId="8" fillId="3" borderId="7" xfId="0" applyFont="1" applyFill="1" applyBorder="1"/>
    <xf numFmtId="0" fontId="8" fillId="3" borderId="55" xfId="0" applyFont="1" applyFill="1" applyBorder="1"/>
    <xf numFmtId="3" fontId="7" fillId="3" borderId="5" xfId="5" applyNumberFormat="1" applyFont="1" applyFill="1" applyAlignment="1">
      <alignment horizontal="right"/>
    </xf>
    <xf numFmtId="0" fontId="7" fillId="6" borderId="55" xfId="0" applyFont="1" applyFill="1" applyBorder="1"/>
    <xf numFmtId="166" fontId="8" fillId="3" borderId="90" xfId="8" applyNumberFormat="1" applyFill="1" applyBorder="1" applyAlignment="1"/>
    <xf numFmtId="166" fontId="8" fillId="3" borderId="92" xfId="8" applyNumberFormat="1" applyFill="1" applyBorder="1" applyAlignment="1">
      <alignment horizontal="right"/>
    </xf>
    <xf numFmtId="166" fontId="8" fillId="3" borderId="91" xfId="8" applyNumberFormat="1" applyFill="1" applyBorder="1" applyAlignment="1">
      <alignment horizontal="right"/>
    </xf>
    <xf numFmtId="0" fontId="62" fillId="0" borderId="0" xfId="6" applyFont="1">
      <alignment vertical="top"/>
    </xf>
    <xf numFmtId="2" fontId="7" fillId="9" borderId="7" xfId="3" applyNumberFormat="1" applyFill="1" applyBorder="1" applyAlignment="1">
      <alignment horizontal="right"/>
    </xf>
    <xf numFmtId="164" fontId="7" fillId="6" borderId="94" xfId="3" applyNumberFormat="1" applyFill="1" applyBorder="1" applyAlignment="1">
      <alignment horizontal="right"/>
    </xf>
    <xf numFmtId="164" fontId="7" fillId="9" borderId="97" xfId="3" applyNumberFormat="1" applyFill="1" applyBorder="1" applyAlignment="1">
      <alignment horizontal="right"/>
    </xf>
    <xf numFmtId="0" fontId="8" fillId="3" borderId="93" xfId="5" applyNumberFormat="1" applyFill="1" applyBorder="1" applyAlignment="1">
      <alignment horizontal="right"/>
    </xf>
    <xf numFmtId="0" fontId="8" fillId="3" borderId="85" xfId="5" applyNumberFormat="1" applyBorder="1" applyAlignment="1"/>
    <xf numFmtId="0" fontId="8" fillId="3" borderId="88" xfId="5" applyNumberFormat="1" applyFill="1" applyBorder="1" applyAlignment="1">
      <alignment horizontal="right"/>
    </xf>
    <xf numFmtId="164" fontId="8" fillId="3" borderId="93" xfId="5" applyNumberFormat="1" applyFill="1" applyBorder="1" applyAlignment="1">
      <alignment horizontal="right"/>
    </xf>
    <xf numFmtId="0" fontId="8" fillId="3" borderId="28" xfId="5" applyNumberFormat="1" applyBorder="1" applyAlignment="1">
      <alignment horizontal="left"/>
    </xf>
    <xf numFmtId="0" fontId="8" fillId="3" borderId="0" xfId="5" applyNumberFormat="1" applyFill="1" applyBorder="1" applyAlignment="1"/>
    <xf numFmtId="0" fontId="8" fillId="3" borderId="5" xfId="5" applyNumberFormat="1" applyFill="1" applyAlignment="1"/>
    <xf numFmtId="0" fontId="63" fillId="0" borderId="0" xfId="0" applyFont="1" applyAlignment="1">
      <alignment horizontal="center"/>
    </xf>
    <xf numFmtId="0" fontId="56" fillId="0" borderId="0" xfId="0" applyFont="1" applyFill="1"/>
    <xf numFmtId="0" fontId="4" fillId="0" borderId="0" xfId="1" applyNumberFormat="1" applyAlignment="1">
      <alignment wrapText="1"/>
    </xf>
    <xf numFmtId="49" fontId="5" fillId="6" borderId="1" xfId="2" applyFont="1" applyFill="1" applyAlignment="1">
      <alignment horizontal="right" vertical="top" wrapText="1"/>
    </xf>
    <xf numFmtId="0" fontId="56" fillId="6" borderId="0" xfId="0" applyFont="1" applyFill="1"/>
    <xf numFmtId="164" fontId="7" fillId="3" borderId="15" xfId="8" applyNumberFormat="1" applyFont="1" applyFill="1" applyBorder="1" applyAlignment="1">
      <alignment horizontal="right"/>
    </xf>
    <xf numFmtId="9" fontId="8" fillId="3" borderId="26" xfId="5" applyNumberFormat="1" applyFill="1" applyBorder="1" applyAlignment="1">
      <alignment horizontal="right"/>
    </xf>
    <xf numFmtId="164" fontId="8" fillId="6" borderId="3" xfId="3" applyNumberFormat="1" applyFont="1" applyFill="1" applyAlignment="1">
      <alignment horizontal="right"/>
    </xf>
    <xf numFmtId="164" fontId="8" fillId="3" borderId="5" xfId="5" applyNumberFormat="1" applyFill="1" applyAlignment="1">
      <alignment horizontal="right"/>
    </xf>
    <xf numFmtId="174" fontId="0" fillId="0" borderId="0" xfId="0" applyNumberFormat="1"/>
    <xf numFmtId="173" fontId="65" fillId="10" borderId="14" xfId="5" applyNumberFormat="1" applyFont="1" applyFill="1" applyBorder="1" applyAlignment="1">
      <alignment horizontal="right"/>
    </xf>
    <xf numFmtId="164" fontId="8" fillId="0" borderId="0" xfId="8" applyNumberFormat="1" applyFont="1" applyFill="1" applyBorder="1" applyAlignment="1">
      <alignment horizontal="right"/>
    </xf>
    <xf numFmtId="164" fontId="8" fillId="3" borderId="0" xfId="8" applyNumberFormat="1" applyFont="1" applyFill="1" applyBorder="1" applyAlignment="1">
      <alignment horizontal="right"/>
    </xf>
    <xf numFmtId="164" fontId="8" fillId="3" borderId="76" xfId="8" applyNumberFormat="1" applyFont="1" applyFill="1" applyBorder="1" applyAlignment="1">
      <alignment horizontal="right"/>
    </xf>
    <xf numFmtId="172" fontId="8" fillId="10" borderId="75" xfId="5" applyNumberFormat="1" applyFont="1" applyFill="1" applyBorder="1" applyAlignment="1">
      <alignment horizontal="right"/>
    </xf>
    <xf numFmtId="0" fontId="61" fillId="0" borderId="0" xfId="0" applyFont="1" applyBorder="1"/>
    <xf numFmtId="164" fontId="8" fillId="3" borderId="5" xfId="5" applyNumberFormat="1" applyFill="1" applyBorder="1" applyAlignment="1">
      <alignment horizontal="right"/>
    </xf>
    <xf numFmtId="164" fontId="8" fillId="3" borderId="5" xfId="5" applyNumberFormat="1" applyFont="1" applyFill="1" applyAlignment="1">
      <alignment horizontal="right"/>
    </xf>
    <xf numFmtId="164" fontId="8" fillId="3" borderId="14" xfId="8" applyNumberFormat="1" applyFont="1" applyFill="1" applyBorder="1" applyAlignment="1">
      <alignment horizontal="right"/>
    </xf>
    <xf numFmtId="3" fontId="8" fillId="3" borderId="0" xfId="8" applyNumberFormat="1" applyFont="1" applyFill="1" applyBorder="1" applyAlignment="1">
      <alignment horizontal="right"/>
    </xf>
    <xf numFmtId="172" fontId="8" fillId="0" borderId="0" xfId="5" applyNumberFormat="1" applyFont="1" applyFill="1" applyBorder="1" applyAlignment="1">
      <alignment horizontal="right"/>
    </xf>
    <xf numFmtId="20" fontId="8" fillId="3" borderId="0" xfId="5" applyNumberFormat="1" applyFont="1" applyBorder="1" applyAlignment="1"/>
    <xf numFmtId="164" fontId="66" fillId="15" borderId="99" xfId="947" applyNumberFormat="1" applyBorder="1" applyAlignment="1">
      <alignment horizontal="right"/>
    </xf>
    <xf numFmtId="164" fontId="66" fillId="15" borderId="100" xfId="947" applyNumberFormat="1" applyBorder="1" applyAlignment="1">
      <alignment horizontal="right"/>
    </xf>
    <xf numFmtId="164" fontId="67" fillId="15" borderId="100" xfId="947" applyNumberFormat="1" applyFont="1" applyBorder="1" applyAlignment="1">
      <alignment horizontal="right"/>
    </xf>
    <xf numFmtId="0" fontId="68" fillId="15" borderId="101" xfId="947" applyNumberFormat="1" applyFont="1" applyBorder="1"/>
    <xf numFmtId="164" fontId="8" fillId="3" borderId="102" xfId="5" applyNumberFormat="1" applyBorder="1" applyAlignment="1">
      <alignment horizontal="right"/>
    </xf>
    <xf numFmtId="164" fontId="8" fillId="0" borderId="103" xfId="8" applyNumberFormat="1" applyFill="1" applyBorder="1" applyAlignment="1">
      <alignment horizontal="right"/>
    </xf>
    <xf numFmtId="164" fontId="8" fillId="3" borderId="103" xfId="8" applyNumberFormat="1" applyFill="1" applyBorder="1" applyAlignment="1">
      <alignment horizontal="right"/>
    </xf>
    <xf numFmtId="0" fontId="28" fillId="0" borderId="104" xfId="369" applyNumberFormat="1" applyBorder="1">
      <alignment horizontal="right" vertical="center"/>
    </xf>
    <xf numFmtId="164" fontId="66" fillId="15" borderId="101" xfId="947" applyNumberFormat="1" applyBorder="1"/>
    <xf numFmtId="166" fontId="8" fillId="3" borderId="99" xfId="5" applyNumberFormat="1" applyBorder="1" applyAlignment="1">
      <alignment horizontal="right"/>
    </xf>
    <xf numFmtId="168" fontId="8" fillId="10" borderId="100" xfId="5" applyNumberFormat="1" applyFill="1" applyBorder="1" applyAlignment="1">
      <alignment horizontal="right"/>
    </xf>
    <xf numFmtId="0" fontId="8" fillId="3" borderId="101" xfId="5" applyNumberFormat="1" applyBorder="1" applyAlignment="1"/>
    <xf numFmtId="164" fontId="8" fillId="3" borderId="79" xfId="5" applyNumberFormat="1" applyBorder="1" applyAlignment="1">
      <alignment horizontal="right"/>
    </xf>
    <xf numFmtId="164" fontId="8" fillId="10" borderId="80" xfId="5" applyNumberFormat="1" applyFill="1" applyBorder="1" applyAlignment="1">
      <alignment horizontal="right"/>
    </xf>
    <xf numFmtId="0" fontId="8" fillId="3" borderId="78" xfId="5" applyNumberFormat="1" applyBorder="1" applyAlignment="1"/>
    <xf numFmtId="164" fontId="7" fillId="3" borderId="5" xfId="5" applyNumberFormat="1" applyFont="1" applyAlignment="1">
      <alignment horizontal="right"/>
    </xf>
    <xf numFmtId="166" fontId="7" fillId="3" borderId="5" xfId="5" applyNumberFormat="1" applyFont="1" applyAlignment="1">
      <alignment horizontal="right"/>
    </xf>
    <xf numFmtId="168" fontId="7" fillId="10" borderId="14" xfId="5" applyNumberFormat="1" applyFont="1" applyFill="1" applyBorder="1" applyAlignment="1">
      <alignment horizontal="right"/>
    </xf>
    <xf numFmtId="166" fontId="7" fillId="3" borderId="102" xfId="5" applyNumberFormat="1" applyFont="1" applyBorder="1" applyAlignment="1">
      <alignment horizontal="right"/>
    </xf>
    <xf numFmtId="166" fontId="8" fillId="3" borderId="105" xfId="709" applyNumberFormat="1" applyFont="1" applyFill="1" applyBorder="1" applyAlignment="1"/>
    <xf numFmtId="168" fontId="8" fillId="3" borderId="105" xfId="709" applyNumberFormat="1" applyFont="1" applyFill="1" applyBorder="1" applyAlignment="1"/>
    <xf numFmtId="0" fontId="8" fillId="9" borderId="105" xfId="3" applyNumberFormat="1" applyFont="1" applyFill="1" applyBorder="1" applyAlignment="1">
      <alignment horizontal="right"/>
    </xf>
    <xf numFmtId="0" fontId="8" fillId="0" borderId="106" xfId="3" applyNumberFormat="1" applyFont="1" applyBorder="1" applyAlignment="1"/>
    <xf numFmtId="166" fontId="8" fillId="3" borderId="26" xfId="8" applyNumberFormat="1" applyFill="1" applyBorder="1" applyAlignment="1"/>
    <xf numFmtId="0" fontId="8" fillId="3" borderId="26" xfId="8" applyNumberFormat="1" applyFill="1" applyBorder="1" applyAlignment="1"/>
    <xf numFmtId="168" fontId="8" fillId="10" borderId="26" xfId="5" applyNumberFormat="1" applyFill="1" applyBorder="1" applyAlignment="1">
      <alignment horizontal="right"/>
    </xf>
    <xf numFmtId="166" fontId="8" fillId="3" borderId="14" xfId="8" applyNumberFormat="1" applyFill="1" applyBorder="1" applyAlignment="1"/>
    <xf numFmtId="168" fontId="8" fillId="10" borderId="14" xfId="5" applyNumberFormat="1" applyFill="1" applyBorder="1" applyAlignment="1">
      <alignment horizontal="right"/>
    </xf>
    <xf numFmtId="166" fontId="8" fillId="3" borderId="103" xfId="8" applyNumberFormat="1" applyFill="1" applyBorder="1" applyAlignment="1"/>
    <xf numFmtId="0" fontId="8" fillId="3" borderId="103" xfId="8" applyNumberFormat="1" applyFill="1" applyBorder="1" applyAlignment="1"/>
    <xf numFmtId="0" fontId="8" fillId="10" borderId="14" xfId="5" applyNumberFormat="1" applyFill="1" applyBorder="1" applyAlignment="1">
      <alignment horizontal="right"/>
    </xf>
    <xf numFmtId="166" fontId="7" fillId="0" borderId="80" xfId="709" applyNumberFormat="1" applyFill="1" applyBorder="1" applyAlignment="1">
      <alignment horizontal="right"/>
    </xf>
    <xf numFmtId="0" fontId="7" fillId="3" borderId="80" xfId="709" applyNumberFormat="1" applyFill="1" applyBorder="1" applyAlignment="1">
      <alignment horizontal="right"/>
    </xf>
    <xf numFmtId="0" fontId="7" fillId="9" borderId="80" xfId="3" applyNumberFormat="1" applyFill="1" applyBorder="1" applyAlignment="1">
      <alignment horizontal="right"/>
    </xf>
    <xf numFmtId="0" fontId="7" fillId="0" borderId="78" xfId="3" applyNumberFormat="1" applyBorder="1" applyAlignment="1"/>
    <xf numFmtId="166" fontId="7" fillId="3" borderId="107" xfId="709" applyNumberFormat="1" applyFill="1" applyBorder="1" applyAlignment="1">
      <alignment horizontal="right"/>
    </xf>
    <xf numFmtId="0" fontId="7" fillId="3" borderId="107" xfId="709" applyNumberFormat="1" applyFill="1" applyBorder="1" applyAlignment="1">
      <alignment horizontal="right"/>
    </xf>
    <xf numFmtId="0" fontId="7" fillId="9" borderId="108" xfId="3" applyNumberFormat="1" applyFill="1" applyBorder="1" applyAlignment="1">
      <alignment horizontal="right"/>
    </xf>
    <xf numFmtId="0" fontId="7" fillId="0" borderId="3" xfId="3" applyNumberFormat="1" applyAlignment="1"/>
    <xf numFmtId="0" fontId="11" fillId="0" borderId="0" xfId="946" applyAlignment="1">
      <alignment vertical="top"/>
    </xf>
    <xf numFmtId="164" fontId="8" fillId="3" borderId="75" xfId="8" applyNumberFormat="1" applyFill="1" applyBorder="1" applyAlignment="1">
      <alignment horizontal="right"/>
    </xf>
    <xf numFmtId="0" fontId="8" fillId="10" borderId="75" xfId="5" applyNumberFormat="1" applyFill="1" applyBorder="1" applyAlignment="1">
      <alignment horizontal="right"/>
    </xf>
    <xf numFmtId="49" fontId="8" fillId="3" borderId="77" xfId="5" applyNumberFormat="1" applyBorder="1" applyAlignment="1"/>
    <xf numFmtId="164" fontId="7" fillId="3" borderId="109" xfId="709" applyNumberFormat="1" applyFill="1" applyBorder="1" applyAlignment="1">
      <alignment horizontal="right"/>
    </xf>
    <xf numFmtId="164" fontId="7" fillId="9" borderId="109" xfId="3" applyNumberFormat="1" applyFill="1" applyBorder="1" applyAlignment="1">
      <alignment horizontal="right"/>
    </xf>
    <xf numFmtId="0" fontId="7" fillId="0" borderId="110" xfId="3" applyNumberFormat="1" applyBorder="1" applyAlignment="1"/>
    <xf numFmtId="49" fontId="66" fillId="15" borderId="101" xfId="947" applyBorder="1" applyAlignment="1">
      <alignment horizontal="left"/>
    </xf>
    <xf numFmtId="49" fontId="8" fillId="3" borderId="5" xfId="5" applyNumberFormat="1" applyAlignment="1"/>
    <xf numFmtId="164" fontId="8" fillId="3" borderId="14" xfId="8" quotePrefix="1" applyNumberFormat="1" applyFill="1" applyBorder="1" applyAlignment="1">
      <alignment horizontal="right"/>
    </xf>
    <xf numFmtId="164" fontId="8" fillId="10" borderId="5" xfId="5" quotePrefix="1" applyNumberFormat="1" applyFill="1" applyAlignment="1">
      <alignment horizontal="right"/>
    </xf>
    <xf numFmtId="164" fontId="7" fillId="4" borderId="107" xfId="709" applyNumberFormat="1" applyBorder="1" applyAlignment="1">
      <alignment horizontal="right"/>
    </xf>
    <xf numFmtId="0" fontId="28" fillId="0" borderId="80" xfId="369" applyNumberFormat="1" applyBorder="1" applyAlignment="1">
      <alignment horizontal="right" vertical="center"/>
    </xf>
    <xf numFmtId="164" fontId="8" fillId="4" borderId="77" xfId="8" applyNumberFormat="1" applyBorder="1" applyAlignment="1">
      <alignment horizontal="right"/>
    </xf>
    <xf numFmtId="164" fontId="8" fillId="3" borderId="76" xfId="5" applyNumberFormat="1" applyBorder="1" applyAlignment="1">
      <alignment horizontal="right"/>
    </xf>
    <xf numFmtId="164" fontId="8" fillId="3" borderId="75" xfId="5" applyNumberFormat="1" applyBorder="1" applyAlignment="1">
      <alignment horizontal="right"/>
    </xf>
    <xf numFmtId="0" fontId="8" fillId="3" borderId="77" xfId="5" applyNumberFormat="1" applyBorder="1" applyAlignment="1"/>
    <xf numFmtId="164" fontId="8" fillId="4" borderId="5" xfId="8" applyNumberFormat="1" applyBorder="1" applyAlignment="1">
      <alignment horizontal="right"/>
    </xf>
    <xf numFmtId="164" fontId="8" fillId="3" borderId="14" xfId="5" applyNumberFormat="1" applyBorder="1" applyAlignment="1">
      <alignment horizontal="right"/>
    </xf>
    <xf numFmtId="164" fontId="66" fillId="15" borderId="101" xfId="947" applyNumberFormat="1" applyBorder="1" applyAlignment="1">
      <alignment horizontal="right"/>
    </xf>
    <xf numFmtId="164" fontId="8" fillId="4" borderId="0" xfId="8" applyNumberFormat="1" applyBorder="1" applyAlignment="1">
      <alignment horizontal="right"/>
    </xf>
    <xf numFmtId="164" fontId="8" fillId="3" borderId="26" xfId="5" applyNumberFormat="1" applyBorder="1" applyAlignment="1">
      <alignment horizontal="right"/>
    </xf>
    <xf numFmtId="164" fontId="28" fillId="0" borderId="78" xfId="369" applyNumberFormat="1">
      <alignment horizontal="right" vertical="center"/>
    </xf>
    <xf numFmtId="164" fontId="28" fillId="0" borderId="80" xfId="369" applyNumberFormat="1" applyBorder="1">
      <alignment horizontal="right" vertical="center"/>
    </xf>
    <xf numFmtId="164" fontId="28" fillId="0" borderId="111" xfId="369" applyNumberFormat="1" applyBorder="1">
      <alignment horizontal="right" vertical="center"/>
    </xf>
    <xf numFmtId="164" fontId="28" fillId="0" borderId="79" xfId="369" applyNumberFormat="1" applyBorder="1">
      <alignment horizontal="right" vertical="center"/>
    </xf>
    <xf numFmtId="49" fontId="28" fillId="0" borderId="78" xfId="369" applyAlignment="1">
      <alignment horizontal="left" vertical="center"/>
    </xf>
    <xf numFmtId="164" fontId="7" fillId="4" borderId="85" xfId="709" applyNumberFormat="1" applyAlignment="1">
      <alignment horizontal="right"/>
    </xf>
    <xf numFmtId="164" fontId="7" fillId="4" borderId="112" xfId="709" applyNumberFormat="1" applyBorder="1" applyAlignment="1">
      <alignment horizontal="right"/>
    </xf>
    <xf numFmtId="164" fontId="7" fillId="4" borderId="85" xfId="709" applyAlignment="1">
      <alignment horizontal="left"/>
    </xf>
    <xf numFmtId="164" fontId="8" fillId="3" borderId="40" xfId="5" applyNumberFormat="1" applyBorder="1" applyAlignment="1">
      <alignment horizontal="right"/>
    </xf>
    <xf numFmtId="164" fontId="8" fillId="3" borderId="113" xfId="5" applyNumberFormat="1" applyBorder="1" applyAlignment="1">
      <alignment horizontal="right"/>
    </xf>
    <xf numFmtId="164" fontId="7" fillId="4" borderId="69" xfId="709" applyNumberFormat="1" applyBorder="1" applyAlignment="1">
      <alignment horizontal="right"/>
    </xf>
    <xf numFmtId="164" fontId="7" fillId="4" borderId="93" xfId="709" applyNumberFormat="1" applyBorder="1" applyAlignment="1">
      <alignment horizontal="right"/>
    </xf>
    <xf numFmtId="49" fontId="7" fillId="0" borderId="3" xfId="3" applyNumberFormat="1" applyAlignment="1">
      <alignment horizontal="left" vertical="center"/>
    </xf>
    <xf numFmtId="164" fontId="7" fillId="4" borderId="86" xfId="709" applyBorder="1" applyAlignment="1">
      <alignment horizontal="left"/>
    </xf>
    <xf numFmtId="164" fontId="8" fillId="4" borderId="54" xfId="8" applyNumberFormat="1" applyBorder="1" applyAlignment="1">
      <alignment horizontal="right"/>
    </xf>
    <xf numFmtId="0" fontId="8" fillId="3" borderId="54" xfId="5" applyNumberFormat="1" applyBorder="1" applyAlignment="1"/>
    <xf numFmtId="164" fontId="7" fillId="0" borderId="3" xfId="3" applyNumberFormat="1" applyAlignment="1">
      <alignment horizontal="right" vertical="center"/>
    </xf>
    <xf numFmtId="164" fontId="7" fillId="0" borderId="108" xfId="3" applyNumberFormat="1" applyBorder="1" applyAlignment="1">
      <alignment horizontal="right" vertical="center"/>
    </xf>
    <xf numFmtId="164" fontId="7" fillId="0" borderId="114" xfId="3" applyNumberFormat="1" applyBorder="1" applyAlignment="1">
      <alignment horizontal="right" vertical="center"/>
    </xf>
    <xf numFmtId="164" fontId="7" fillId="0" borderId="30" xfId="3" applyNumberFormat="1" applyBorder="1" applyAlignment="1">
      <alignment horizontal="right" vertical="center"/>
    </xf>
    <xf numFmtId="164" fontId="7" fillId="4" borderId="115" xfId="709" applyNumberFormat="1" applyBorder="1" applyAlignment="1">
      <alignment horizontal="right"/>
    </xf>
    <xf numFmtId="164" fontId="7" fillId="4" borderId="116" xfId="709" applyNumberFormat="1" applyBorder="1" applyAlignment="1">
      <alignment horizontal="right"/>
    </xf>
    <xf numFmtId="49" fontId="28" fillId="0" borderId="78" xfId="369" applyAlignment="1"/>
    <xf numFmtId="49" fontId="49" fillId="0" borderId="0" xfId="369" applyFont="1" applyBorder="1" applyAlignment="1">
      <alignment horizontal="left" vertical="center"/>
    </xf>
    <xf numFmtId="164" fontId="66" fillId="15" borderId="118" xfId="947" applyNumberFormat="1" applyBorder="1" applyAlignment="1">
      <alignment horizontal="right"/>
    </xf>
    <xf numFmtId="164" fontId="8" fillId="4" borderId="117" xfId="8" applyNumberFormat="1" applyBorder="1" applyAlignment="1">
      <alignment horizontal="right"/>
    </xf>
    <xf numFmtId="164" fontId="8" fillId="4" borderId="119" xfId="8" applyNumberFormat="1" applyBorder="1" applyAlignment="1">
      <alignment horizontal="right"/>
    </xf>
    <xf numFmtId="49" fontId="49" fillId="0" borderId="0" xfId="369" applyFont="1" applyBorder="1" applyAlignment="1">
      <alignment horizontal="left"/>
    </xf>
    <xf numFmtId="164" fontId="8" fillId="4" borderId="120" xfId="8" applyNumberFormat="1" applyBorder="1" applyAlignment="1">
      <alignment horizontal="right"/>
    </xf>
    <xf numFmtId="49" fontId="8" fillId="3" borderId="5" xfId="5" applyNumberFormat="1" applyAlignment="1">
      <alignment horizontal="left"/>
    </xf>
    <xf numFmtId="164" fontId="8" fillId="3" borderId="121" xfId="5" applyNumberFormat="1" applyBorder="1" applyAlignment="1">
      <alignment horizontal="right"/>
    </xf>
    <xf numFmtId="49" fontId="8" fillId="3" borderId="28" xfId="5" applyNumberFormat="1" applyBorder="1" applyAlignment="1">
      <alignment horizontal="left"/>
    </xf>
    <xf numFmtId="0" fontId="49" fillId="0" borderId="0" xfId="369" applyNumberFormat="1" applyFont="1" applyBorder="1" applyAlignment="1">
      <alignment horizontal="left" vertical="center"/>
    </xf>
    <xf numFmtId="0" fontId="14" fillId="0" borderId="0" xfId="7" applyAlignment="1"/>
    <xf numFmtId="164" fontId="7" fillId="4" borderId="123" xfId="709" applyNumberFormat="1" applyBorder="1" applyAlignment="1">
      <alignment horizontal="right"/>
    </xf>
    <xf numFmtId="164" fontId="8" fillId="2" borderId="5" xfId="4" applyNumberFormat="1" applyBorder="1">
      <alignment horizontal="right" vertical="center"/>
    </xf>
    <xf numFmtId="164" fontId="14" fillId="0" borderId="0" xfId="7" applyNumberFormat="1"/>
    <xf numFmtId="164" fontId="28" fillId="0" borderId="78" xfId="369" applyNumberFormat="1" applyAlignment="1">
      <alignment horizontal="right" vertical="center"/>
    </xf>
    <xf numFmtId="49" fontId="28" fillId="0" borderId="78" xfId="369" applyAlignment="1">
      <alignment horizontal="left"/>
    </xf>
    <xf numFmtId="3" fontId="8" fillId="3" borderId="0" xfId="5" applyBorder="1" applyAlignment="1"/>
    <xf numFmtId="3" fontId="8" fillId="3" borderId="5" xfId="5" applyAlignment="1"/>
    <xf numFmtId="0" fontId="66" fillId="15" borderId="101" xfId="947" applyNumberFormat="1" applyBorder="1"/>
    <xf numFmtId="0" fontId="66" fillId="15" borderId="78" xfId="947" applyNumberFormat="1"/>
    <xf numFmtId="0" fontId="28" fillId="0" borderId="78" xfId="369" applyNumberFormat="1" applyAlignment="1">
      <alignment horizontal="left" vertical="center"/>
    </xf>
    <xf numFmtId="0" fontId="7" fillId="0" borderId="3" xfId="3" applyNumberFormat="1" applyAlignment="1">
      <alignment horizontal="left" vertical="center"/>
    </xf>
    <xf numFmtId="164" fontId="8" fillId="4" borderId="5" xfId="8" applyNumberFormat="1" applyAlignment="1">
      <alignment horizontal="right" vertical="center"/>
    </xf>
    <xf numFmtId="164" fontId="8" fillId="3" borderId="27" xfId="5" applyNumberFormat="1" applyBorder="1" applyAlignment="1">
      <alignment horizontal="right" vertical="center"/>
    </xf>
    <xf numFmtId="164" fontId="8" fillId="3" borderId="26" xfId="5" applyNumberFormat="1" applyBorder="1" applyAlignment="1">
      <alignment horizontal="right" vertical="center"/>
    </xf>
    <xf numFmtId="49" fontId="8" fillId="3" borderId="0" xfId="5" applyNumberFormat="1" applyBorder="1" applyAlignment="1">
      <alignment horizontal="left" vertical="center"/>
    </xf>
    <xf numFmtId="164" fontId="8" fillId="4" borderId="124" xfId="8" applyNumberFormat="1" applyBorder="1" applyAlignment="1">
      <alignment horizontal="right" vertical="center"/>
    </xf>
    <xf numFmtId="164" fontId="8" fillId="4" borderId="119" xfId="8" applyNumberFormat="1" applyBorder="1" applyAlignment="1">
      <alignment horizontal="right" vertical="center"/>
    </xf>
    <xf numFmtId="164" fontId="8" fillId="3" borderId="15" xfId="5" applyNumberFormat="1" applyBorder="1" applyAlignment="1">
      <alignment horizontal="right" vertical="center"/>
    </xf>
    <xf numFmtId="164" fontId="8" fillId="3" borderId="14" xfId="5" applyNumberFormat="1" applyBorder="1" applyAlignment="1">
      <alignment horizontal="right" vertical="center"/>
    </xf>
    <xf numFmtId="49" fontId="8" fillId="3" borderId="5" xfId="5" applyNumberFormat="1" applyAlignment="1">
      <alignment horizontal="left" vertical="center"/>
    </xf>
    <xf numFmtId="164" fontId="8" fillId="3" borderId="102" xfId="5" applyNumberFormat="1" applyBorder="1" applyAlignment="1">
      <alignment horizontal="right" vertical="center"/>
    </xf>
    <xf numFmtId="164" fontId="8" fillId="3" borderId="103" xfId="5" applyNumberFormat="1" applyBorder="1" applyAlignment="1">
      <alignment horizontal="right" vertical="center"/>
    </xf>
    <xf numFmtId="164" fontId="8" fillId="0" borderId="5" xfId="5" applyNumberFormat="1" applyFill="1" applyAlignment="1">
      <alignment horizontal="right" vertical="center"/>
    </xf>
    <xf numFmtId="164" fontId="8" fillId="4" borderId="117" xfId="8" applyNumberFormat="1" applyBorder="1" applyAlignment="1">
      <alignment horizontal="right" vertical="center"/>
    </xf>
    <xf numFmtId="164" fontId="8" fillId="4" borderId="125" xfId="8" applyNumberFormat="1" applyBorder="1" applyAlignment="1">
      <alignment horizontal="right" vertical="center"/>
    </xf>
    <xf numFmtId="164" fontId="7" fillId="4" borderId="123" xfId="709" applyNumberFormat="1" applyBorder="1" applyAlignment="1">
      <alignment horizontal="right" vertical="center"/>
    </xf>
    <xf numFmtId="164" fontId="7" fillId="4" borderId="69" xfId="709" applyNumberFormat="1" applyBorder="1" applyAlignment="1">
      <alignment horizontal="right" vertical="center"/>
    </xf>
    <xf numFmtId="164" fontId="7" fillId="4" borderId="116" xfId="709" applyNumberFormat="1" applyBorder="1" applyAlignment="1">
      <alignment horizontal="right" vertical="center"/>
    </xf>
    <xf numFmtId="164" fontId="28" fillId="0" borderId="79" xfId="369" applyNumberFormat="1" applyBorder="1" applyAlignment="1">
      <alignment horizontal="right" vertical="center"/>
    </xf>
    <xf numFmtId="164" fontId="28" fillId="0" borderId="80" xfId="369" applyNumberFormat="1" applyBorder="1" applyAlignment="1">
      <alignment horizontal="right" vertical="center"/>
    </xf>
    <xf numFmtId="164" fontId="8" fillId="3" borderId="93" xfId="5" applyNumberFormat="1" applyBorder="1" applyAlignment="1">
      <alignment horizontal="right" vertical="center"/>
    </xf>
    <xf numFmtId="164" fontId="8" fillId="3" borderId="112" xfId="5" applyNumberFormat="1" applyBorder="1" applyAlignment="1">
      <alignment horizontal="right" vertical="center"/>
    </xf>
    <xf numFmtId="0" fontId="8" fillId="3" borderId="85" xfId="5" applyNumberFormat="1" applyBorder="1" applyAlignment="1">
      <alignment horizontal="left" vertical="center"/>
    </xf>
    <xf numFmtId="164" fontId="8" fillId="3" borderId="103" xfId="5" applyNumberFormat="1" applyBorder="1" applyAlignment="1">
      <alignment horizontal="right"/>
    </xf>
    <xf numFmtId="164" fontId="7" fillId="4" borderId="115" xfId="709" applyBorder="1" applyAlignment="1"/>
    <xf numFmtId="0" fontId="28" fillId="0" borderId="78" xfId="369" applyNumberFormat="1" applyAlignment="1">
      <alignment horizontal="left"/>
    </xf>
    <xf numFmtId="49" fontId="49" fillId="0" borderId="0" xfId="369" applyNumberFormat="1" applyFont="1" applyBorder="1" applyAlignment="1">
      <alignment horizontal="left" vertical="center"/>
    </xf>
    <xf numFmtId="164" fontId="7" fillId="0" borderId="3" xfId="3" applyNumberFormat="1" applyAlignment="1">
      <alignment horizontal="right"/>
    </xf>
    <xf numFmtId="164" fontId="7" fillId="0" borderId="108" xfId="3" applyNumberFormat="1" applyBorder="1" applyAlignment="1">
      <alignment horizontal="right"/>
    </xf>
    <xf numFmtId="0" fontId="14" fillId="0" borderId="0" xfId="7" applyNumberFormat="1" applyAlignment="1">
      <alignment vertical="top"/>
    </xf>
    <xf numFmtId="164" fontId="66" fillId="15" borderId="78" xfId="947" applyNumberFormat="1" applyAlignment="1">
      <alignment horizontal="right"/>
    </xf>
    <xf numFmtId="164" fontId="66" fillId="15" borderId="80" xfId="947" applyNumberFormat="1" applyBorder="1" applyAlignment="1">
      <alignment horizontal="right"/>
    </xf>
    <xf numFmtId="164" fontId="66" fillId="15" borderId="79" xfId="947" applyNumberFormat="1" applyBorder="1" applyAlignment="1">
      <alignment horizontal="right"/>
    </xf>
    <xf numFmtId="164" fontId="8" fillId="3" borderId="37" xfId="5" applyNumberFormat="1" applyBorder="1" applyAlignment="1">
      <alignment horizontal="right"/>
    </xf>
    <xf numFmtId="164" fontId="18" fillId="0" borderId="27" xfId="0" applyNumberFormat="1" applyFont="1" applyBorder="1"/>
    <xf numFmtId="164" fontId="18" fillId="0" borderId="26" xfId="0" applyNumberFormat="1" applyFont="1" applyBorder="1"/>
    <xf numFmtId="164" fontId="7" fillId="0" borderId="3" xfId="3" applyNumberFormat="1" applyAlignment="1"/>
    <xf numFmtId="164" fontId="7" fillId="0" borderId="30" xfId="3" applyNumberFormat="1" applyBorder="1" applyAlignment="1"/>
    <xf numFmtId="164" fontId="7" fillId="0" borderId="108" xfId="3" applyNumberFormat="1" applyBorder="1" applyAlignment="1"/>
    <xf numFmtId="0" fontId="14" fillId="0" borderId="0" xfId="7" applyAlignment="1">
      <alignment wrapText="1"/>
    </xf>
    <xf numFmtId="0" fontId="0" fillId="0" borderId="0" xfId="0" applyAlignment="1">
      <alignment vertical="top"/>
    </xf>
    <xf numFmtId="0" fontId="14" fillId="0" borderId="0" xfId="7" applyAlignment="1">
      <alignment vertical="top"/>
    </xf>
    <xf numFmtId="164" fontId="8" fillId="3" borderId="14" xfId="8" applyNumberFormat="1" applyFill="1" applyBorder="1" applyAlignment="1">
      <alignment horizontal="right" wrapText="1"/>
    </xf>
    <xf numFmtId="164" fontId="7" fillId="4" borderId="112" xfId="709" applyNumberFormat="1" applyFill="1" applyBorder="1" applyAlignment="1">
      <alignment horizontal="right"/>
    </xf>
    <xf numFmtId="164" fontId="7" fillId="17" borderId="126" xfId="3" applyNumberFormat="1" applyFill="1" applyBorder="1" applyAlignment="1">
      <alignment horizontal="right"/>
    </xf>
    <xf numFmtId="0" fontId="7" fillId="17" borderId="3" xfId="3" applyNumberFormat="1" applyFill="1" applyAlignment="1"/>
    <xf numFmtId="164" fontId="28" fillId="0" borderId="0" xfId="369" applyNumberFormat="1" applyBorder="1" applyAlignment="1">
      <alignment horizontal="left" vertical="center"/>
    </xf>
    <xf numFmtId="164" fontId="0" fillId="0" borderId="26" xfId="0" applyNumberFormat="1" applyBorder="1"/>
    <xf numFmtId="164" fontId="7" fillId="4" borderId="107" xfId="709" applyNumberFormat="1" applyFill="1" applyBorder="1" applyAlignment="1">
      <alignment horizontal="right"/>
    </xf>
    <xf numFmtId="164" fontId="66" fillId="15" borderId="111" xfId="947" applyNumberFormat="1" applyBorder="1" applyAlignment="1">
      <alignment horizontal="right"/>
    </xf>
    <xf numFmtId="0" fontId="66" fillId="15" borderId="78" xfId="947" applyNumberFormat="1" applyBorder="1"/>
    <xf numFmtId="164" fontId="8" fillId="3" borderId="117" xfId="8" applyNumberFormat="1" applyFill="1" applyBorder="1" applyAlignment="1">
      <alignment horizontal="right"/>
    </xf>
    <xf numFmtId="164" fontId="8" fillId="3" borderId="119" xfId="8" applyNumberFormat="1" applyFill="1" applyBorder="1" applyAlignment="1">
      <alignment horizontal="right"/>
    </xf>
    <xf numFmtId="164" fontId="8" fillId="3" borderId="120" xfId="8" applyNumberFormat="1" applyFill="1" applyBorder="1" applyAlignment="1">
      <alignment horizontal="right"/>
    </xf>
    <xf numFmtId="164" fontId="8" fillId="3" borderId="29" xfId="8" applyNumberFormat="1" applyFill="1" applyBorder="1" applyAlignment="1">
      <alignment horizontal="right"/>
    </xf>
    <xf numFmtId="49" fontId="28" fillId="0" borderId="101" xfId="369" applyBorder="1" applyAlignment="1">
      <alignment horizontal="right" vertical="center" wrapText="1"/>
    </xf>
    <xf numFmtId="49" fontId="28" fillId="0" borderId="100" xfId="369" applyBorder="1" applyAlignment="1">
      <alignment horizontal="right" vertical="center" wrapText="1"/>
    </xf>
    <xf numFmtId="164" fontId="8" fillId="4" borderId="29" xfId="8" applyNumberFormat="1" applyBorder="1" applyAlignment="1">
      <alignment horizontal="right"/>
    </xf>
    <xf numFmtId="164" fontId="8" fillId="3" borderId="0" xfId="8" applyNumberFormat="1" applyFill="1" applyBorder="1" applyAlignment="1">
      <alignment horizontal="right"/>
    </xf>
    <xf numFmtId="164" fontId="8" fillId="3" borderId="5" xfId="8" applyNumberFormat="1" applyFill="1" applyBorder="1" applyAlignment="1">
      <alignment horizontal="right"/>
    </xf>
    <xf numFmtId="164" fontId="8" fillId="3" borderId="28" xfId="8" applyNumberFormat="1" applyFill="1" applyBorder="1" applyAlignment="1">
      <alignment horizontal="right"/>
    </xf>
    <xf numFmtId="164" fontId="8" fillId="3" borderId="121" xfId="8" applyNumberFormat="1" applyFill="1" applyBorder="1" applyAlignment="1">
      <alignment horizontal="right"/>
    </xf>
    <xf numFmtId="49" fontId="28" fillId="0" borderId="78" xfId="369" applyAlignment="1">
      <alignment horizontal="right" vertical="center" wrapText="1"/>
    </xf>
    <xf numFmtId="0" fontId="28" fillId="0" borderId="0" xfId="369" applyNumberFormat="1" applyBorder="1" applyAlignment="1">
      <alignment horizontal="left" vertical="center"/>
    </xf>
    <xf numFmtId="164" fontId="8" fillId="4" borderId="121" xfId="8" applyNumberFormat="1" applyBorder="1" applyAlignment="1">
      <alignment horizontal="right"/>
    </xf>
    <xf numFmtId="164" fontId="8" fillId="4" borderId="103" xfId="8" applyNumberFormat="1" applyBorder="1" applyAlignment="1">
      <alignment horizontal="right"/>
    </xf>
    <xf numFmtId="166" fontId="66" fillId="16" borderId="78" xfId="947" applyNumberFormat="1" applyFill="1" applyAlignment="1">
      <alignment horizontal="right"/>
    </xf>
    <xf numFmtId="166" fontId="66" fillId="16" borderId="79" xfId="947" applyNumberFormat="1" applyFill="1" applyBorder="1" applyAlignment="1">
      <alignment horizontal="right"/>
    </xf>
    <xf numFmtId="166" fontId="66" fillId="15" borderId="80" xfId="947" applyNumberFormat="1" applyBorder="1" applyAlignment="1">
      <alignment horizontal="right"/>
    </xf>
    <xf numFmtId="166" fontId="7" fillId="10" borderId="86" xfId="709" applyNumberFormat="1" applyFill="1" applyBorder="1" applyAlignment="1">
      <alignment horizontal="right"/>
    </xf>
    <xf numFmtId="166" fontId="7" fillId="10" borderId="88" xfId="709" applyNumberFormat="1" applyFill="1" applyBorder="1" applyAlignment="1">
      <alignment horizontal="right"/>
    </xf>
    <xf numFmtId="166" fontId="7" fillId="4" borderId="87" xfId="709" applyNumberFormat="1" applyBorder="1" applyAlignment="1">
      <alignment horizontal="right"/>
    </xf>
    <xf numFmtId="168" fontId="0" fillId="0" borderId="0" xfId="0" applyNumberFormat="1" applyBorder="1"/>
    <xf numFmtId="166" fontId="8" fillId="3" borderId="0" xfId="8" applyNumberFormat="1" applyFill="1" applyBorder="1" applyAlignment="1">
      <alignment horizontal="right"/>
    </xf>
    <xf numFmtId="166" fontId="8" fillId="3" borderId="27" xfId="8" applyNumberFormat="1" applyFill="1" applyBorder="1" applyAlignment="1">
      <alignment horizontal="right"/>
    </xf>
    <xf numFmtId="166" fontId="8" fillId="3" borderId="26" xfId="8" applyNumberFormat="1" applyFill="1" applyBorder="1" applyAlignment="1">
      <alignment horizontal="right"/>
    </xf>
    <xf numFmtId="166" fontId="8" fillId="3" borderId="5" xfId="8" applyNumberFormat="1" applyFill="1" applyAlignment="1">
      <alignment horizontal="right"/>
    </xf>
    <xf numFmtId="0" fontId="7" fillId="3" borderId="5" xfId="5" applyNumberFormat="1" applyFont="1" applyAlignment="1">
      <alignment vertical="center"/>
    </xf>
    <xf numFmtId="170" fontId="7" fillId="4" borderId="86" xfId="709" applyNumberFormat="1" applyBorder="1" applyAlignment="1">
      <alignment horizontal="right"/>
    </xf>
    <xf numFmtId="170" fontId="7" fillId="4" borderId="88" xfId="709" applyNumberFormat="1" applyBorder="1" applyAlignment="1">
      <alignment horizontal="right"/>
    </xf>
    <xf numFmtId="170" fontId="7" fillId="4" borderId="87" xfId="709" applyNumberFormat="1" applyBorder="1" applyAlignment="1">
      <alignment horizontal="right"/>
    </xf>
    <xf numFmtId="166" fontId="8" fillId="3" borderId="102" xfId="8" applyNumberFormat="1" applyFill="1" applyBorder="1" applyAlignment="1">
      <alignment horizontal="right"/>
    </xf>
    <xf numFmtId="166" fontId="8" fillId="3" borderId="103" xfId="8" applyNumberFormat="1" applyFill="1" applyBorder="1" applyAlignment="1">
      <alignment horizontal="right"/>
    </xf>
    <xf numFmtId="0" fontId="28" fillId="0" borderId="0" xfId="369" applyNumberFormat="1" applyFont="1" applyBorder="1" applyAlignment="1">
      <alignment horizontal="left" vertical="center"/>
    </xf>
    <xf numFmtId="166" fontId="66" fillId="15" borderId="79" xfId="947" applyNumberFormat="1" applyBorder="1" applyAlignment="1">
      <alignment horizontal="right"/>
    </xf>
    <xf numFmtId="0" fontId="66" fillId="15" borderId="78" xfId="947" applyNumberFormat="1" applyAlignment="1">
      <alignment horizontal="right"/>
    </xf>
    <xf numFmtId="166" fontId="7" fillId="4" borderId="88" xfId="709" applyNumberFormat="1" applyBorder="1" applyAlignment="1">
      <alignment horizontal="right"/>
    </xf>
    <xf numFmtId="166" fontId="7" fillId="4" borderId="86" xfId="709" applyNumberFormat="1" applyBorder="1" applyAlignment="1">
      <alignment horizontal="right"/>
    </xf>
    <xf numFmtId="0" fontId="8" fillId="3" borderId="0" xfId="8" applyNumberFormat="1" applyFill="1" applyBorder="1" applyAlignment="1">
      <alignment horizontal="right"/>
    </xf>
    <xf numFmtId="168" fontId="8" fillId="3" borderId="0" xfId="8" applyNumberFormat="1" applyFill="1" applyBorder="1" applyAlignment="1">
      <alignment horizontal="right"/>
    </xf>
    <xf numFmtId="168" fontId="8" fillId="3" borderId="27" xfId="8" applyNumberFormat="1" applyFill="1" applyBorder="1" applyAlignment="1">
      <alignment horizontal="right"/>
    </xf>
    <xf numFmtId="168" fontId="8" fillId="3" borderId="26" xfId="8" applyNumberFormat="1" applyFill="1" applyBorder="1" applyAlignment="1">
      <alignment horizontal="right"/>
    </xf>
    <xf numFmtId="166" fontId="8" fillId="4" borderId="0" xfId="8" applyNumberFormat="1" applyBorder="1" applyAlignment="1">
      <alignment horizontal="right"/>
    </xf>
    <xf numFmtId="166" fontId="8" fillId="4" borderId="27" xfId="8" applyNumberFormat="1" applyBorder="1" applyAlignment="1">
      <alignment horizontal="right"/>
    </xf>
    <xf numFmtId="166" fontId="8" fillId="4" borderId="26" xfId="8" applyNumberFormat="1" applyBorder="1" applyAlignment="1">
      <alignment horizontal="right"/>
    </xf>
    <xf numFmtId="0" fontId="8" fillId="3" borderId="27" xfId="8" applyNumberFormat="1" applyFill="1" applyBorder="1" applyAlignment="1">
      <alignment horizontal="right"/>
    </xf>
    <xf numFmtId="168" fontId="8" fillId="3" borderId="5" xfId="8" applyNumberFormat="1" applyFill="1" applyAlignment="1">
      <alignment horizontal="right"/>
    </xf>
    <xf numFmtId="168" fontId="8" fillId="3" borderId="14" xfId="8" applyNumberFormat="1" applyFill="1" applyBorder="1" applyAlignment="1">
      <alignment horizontal="right"/>
    </xf>
    <xf numFmtId="0" fontId="8" fillId="3" borderId="102" xfId="8" applyNumberFormat="1" applyFill="1" applyBorder="1" applyAlignment="1">
      <alignment horizontal="right"/>
    </xf>
    <xf numFmtId="168" fontId="8" fillId="3" borderId="103" xfId="8" applyNumberFormat="1" applyFill="1" applyBorder="1" applyAlignment="1">
      <alignment horizontal="right"/>
    </xf>
    <xf numFmtId="166" fontId="8" fillId="4" borderId="102" xfId="8" applyNumberFormat="1" applyBorder="1" applyAlignment="1">
      <alignment horizontal="right"/>
    </xf>
    <xf numFmtId="166" fontId="8" fillId="4" borderId="103" xfId="8" applyNumberFormat="1" applyBorder="1" applyAlignment="1">
      <alignment horizontal="right"/>
    </xf>
    <xf numFmtId="0" fontId="0" fillId="6" borderId="0" xfId="0" applyFill="1"/>
    <xf numFmtId="166" fontId="66" fillId="15" borderId="111" xfId="947" applyNumberFormat="1" applyBorder="1" applyAlignment="1">
      <alignment horizontal="right"/>
    </xf>
    <xf numFmtId="166" fontId="7" fillId="4" borderId="39" xfId="709" applyNumberFormat="1" applyBorder="1" applyAlignment="1">
      <alignment horizontal="right"/>
    </xf>
    <xf numFmtId="166" fontId="8" fillId="0" borderId="15" xfId="8" applyNumberFormat="1" applyFill="1" applyBorder="1" applyAlignment="1">
      <alignment horizontal="right"/>
    </xf>
    <xf numFmtId="164" fontId="7" fillId="6" borderId="108" xfId="3" applyNumberFormat="1" applyFill="1" applyBorder="1" applyAlignment="1">
      <alignment horizontal="right"/>
    </xf>
    <xf numFmtId="166" fontId="7" fillId="0" borderId="30" xfId="3" applyNumberFormat="1" applyBorder="1" applyAlignment="1">
      <alignment horizontal="right"/>
    </xf>
    <xf numFmtId="0" fontId="7" fillId="0" borderId="3" xfId="3" applyNumberFormat="1" applyAlignment="1">
      <alignment wrapText="1"/>
    </xf>
    <xf numFmtId="164" fontId="8" fillId="0" borderId="66" xfId="8" applyNumberFormat="1" applyFill="1" applyBorder="1" applyAlignment="1">
      <alignment horizontal="right"/>
    </xf>
    <xf numFmtId="0" fontId="7" fillId="0" borderId="3" xfId="3" applyNumberFormat="1" applyBorder="1" applyAlignment="1">
      <alignment horizontal="right"/>
    </xf>
    <xf numFmtId="0" fontId="7" fillId="0" borderId="126" xfId="3" applyNumberFormat="1" applyBorder="1" applyAlignment="1">
      <alignment horizontal="right"/>
    </xf>
    <xf numFmtId="0" fontId="7" fillId="0" borderId="108" xfId="3" applyNumberFormat="1" applyBorder="1" applyAlignment="1">
      <alignment horizontal="right"/>
    </xf>
    <xf numFmtId="0" fontId="28" fillId="0" borderId="101" xfId="369" applyNumberFormat="1" applyBorder="1">
      <alignment horizontal="right" vertical="center"/>
    </xf>
    <xf numFmtId="0" fontId="28" fillId="0" borderId="100" xfId="369" applyNumberFormat="1" applyBorder="1">
      <alignment horizontal="right" vertical="center"/>
    </xf>
    <xf numFmtId="0" fontId="49" fillId="0" borderId="78" xfId="369" applyNumberFormat="1" applyFont="1" applyAlignment="1">
      <alignment vertical="center"/>
    </xf>
    <xf numFmtId="168" fontId="8" fillId="3" borderId="15" xfId="8" applyNumberFormat="1" applyFill="1" applyBorder="1" applyAlignment="1">
      <alignment horizontal="right"/>
    </xf>
    <xf numFmtId="166" fontId="7" fillId="6" borderId="30" xfId="3" applyNumberFormat="1" applyFill="1" applyBorder="1" applyAlignment="1">
      <alignment horizontal="right"/>
    </xf>
    <xf numFmtId="0" fontId="0" fillId="0" borderId="0" xfId="0" applyAlignment="1">
      <alignment horizontal="center"/>
    </xf>
    <xf numFmtId="0" fontId="8" fillId="3" borderId="0" xfId="5" applyNumberFormat="1" applyBorder="1" applyAlignment="1">
      <alignment horizontal="center"/>
    </xf>
    <xf numFmtId="0" fontId="8" fillId="3" borderId="27" xfId="5" applyNumberFormat="1" applyBorder="1" applyAlignment="1">
      <alignment horizontal="center"/>
    </xf>
    <xf numFmtId="2" fontId="8" fillId="3" borderId="27" xfId="5" applyNumberFormat="1" applyBorder="1" applyAlignment="1">
      <alignment horizontal="center"/>
    </xf>
    <xf numFmtId="0" fontId="8" fillId="3" borderId="27" xfId="5" applyNumberFormat="1" applyBorder="1" applyAlignment="1"/>
    <xf numFmtId="0" fontId="8" fillId="3" borderId="26" xfId="5" applyNumberFormat="1" applyBorder="1" applyAlignment="1"/>
    <xf numFmtId="164" fontId="35" fillId="0" borderId="27" xfId="369" applyNumberFormat="1" applyFont="1" applyBorder="1" applyAlignment="1">
      <alignment horizontal="center" vertical="center"/>
    </xf>
    <xf numFmtId="164" fontId="35" fillId="0" borderId="27" xfId="369" applyNumberFormat="1" applyFont="1" applyBorder="1" applyAlignment="1">
      <alignment horizontal="left" vertical="center"/>
    </xf>
    <xf numFmtId="164" fontId="35" fillId="0" borderId="26" xfId="369" applyNumberFormat="1" applyFont="1" applyBorder="1" applyAlignment="1">
      <alignment horizontal="left" vertical="center"/>
    </xf>
    <xf numFmtId="2" fontId="35" fillId="0" borderId="27" xfId="369" applyNumberFormat="1" applyFont="1" applyBorder="1" applyAlignment="1">
      <alignment horizontal="center" vertical="center"/>
    </xf>
    <xf numFmtId="164" fontId="28" fillId="0" borderId="88" xfId="369" applyNumberFormat="1" applyBorder="1" applyAlignment="1">
      <alignment horizontal="center" vertical="center"/>
    </xf>
    <xf numFmtId="164" fontId="28" fillId="0" borderId="88" xfId="369" applyNumberFormat="1" applyBorder="1" applyAlignment="1">
      <alignment horizontal="left" vertical="center"/>
    </xf>
    <xf numFmtId="164" fontId="28" fillId="0" borderId="87" xfId="369" applyNumberFormat="1" applyBorder="1" applyAlignment="1">
      <alignment horizontal="left" vertical="center"/>
    </xf>
    <xf numFmtId="2" fontId="8" fillId="3" borderId="0" xfId="5" applyNumberFormat="1" applyBorder="1" applyAlignment="1">
      <alignment horizontal="center"/>
    </xf>
    <xf numFmtId="0" fontId="8" fillId="3" borderId="89" xfId="5" applyNumberFormat="1" applyBorder="1" applyAlignment="1">
      <alignment horizontal="center"/>
    </xf>
    <xf numFmtId="0" fontId="8" fillId="3" borderId="5" xfId="5" applyNumberFormat="1" applyAlignment="1">
      <alignment horizontal="center"/>
    </xf>
    <xf numFmtId="0" fontId="8" fillId="0" borderId="78" xfId="947" applyNumberFormat="1" applyFont="1" applyFill="1"/>
    <xf numFmtId="2" fontId="8" fillId="0" borderId="3" xfId="3" applyNumberFormat="1" applyFont="1" applyAlignment="1">
      <alignment horizontal="center"/>
    </xf>
    <xf numFmtId="0" fontId="8" fillId="3" borderId="27" xfId="5" applyNumberFormat="1" applyFont="1" applyBorder="1" applyAlignment="1">
      <alignment horizontal="center"/>
    </xf>
    <xf numFmtId="165" fontId="8" fillId="3" borderId="27" xfId="5" applyNumberFormat="1" applyFont="1" applyBorder="1" applyAlignment="1">
      <alignment horizontal="center"/>
    </xf>
    <xf numFmtId="0" fontId="8" fillId="3" borderId="27" xfId="5" applyNumberFormat="1" applyFont="1" applyBorder="1" applyAlignment="1"/>
    <xf numFmtId="0" fontId="8" fillId="3" borderId="26" xfId="5" applyNumberFormat="1" applyFont="1" applyBorder="1" applyAlignment="1"/>
    <xf numFmtId="0" fontId="8" fillId="3" borderId="15" xfId="5" applyNumberFormat="1" applyFont="1" applyBorder="1" applyAlignment="1">
      <alignment horizontal="center"/>
    </xf>
    <xf numFmtId="165" fontId="8" fillId="3" borderId="15" xfId="5" applyNumberFormat="1" applyFont="1" applyBorder="1" applyAlignment="1">
      <alignment horizontal="center"/>
    </xf>
    <xf numFmtId="0" fontId="8" fillId="3" borderId="15" xfId="5" applyNumberFormat="1" applyFont="1" applyBorder="1" applyAlignment="1"/>
    <xf numFmtId="0" fontId="8" fillId="3" borderId="14" xfId="5" applyNumberFormat="1" applyFont="1" applyBorder="1" applyAlignment="1"/>
    <xf numFmtId="0" fontId="8" fillId="3" borderId="89" xfId="5" applyNumberFormat="1" applyFont="1" applyBorder="1" applyAlignment="1">
      <alignment horizontal="center"/>
    </xf>
    <xf numFmtId="0" fontId="8" fillId="3" borderId="89" xfId="5" applyNumberFormat="1" applyFont="1" applyBorder="1" applyAlignment="1"/>
    <xf numFmtId="0" fontId="8" fillId="3" borderId="15" xfId="5" applyNumberFormat="1" applyBorder="1" applyAlignment="1">
      <alignment horizontal="center"/>
    </xf>
    <xf numFmtId="165" fontId="8" fillId="3" borderId="15" xfId="5" applyNumberFormat="1" applyBorder="1" applyAlignment="1">
      <alignment horizontal="center"/>
    </xf>
    <xf numFmtId="0" fontId="8" fillId="3" borderId="15" xfId="5" applyNumberFormat="1" applyBorder="1" applyAlignment="1"/>
    <xf numFmtId="0" fontId="8" fillId="3" borderId="14" xfId="5" applyNumberFormat="1" applyBorder="1" applyAlignment="1"/>
    <xf numFmtId="2" fontId="8" fillId="3" borderId="15" xfId="5" applyNumberFormat="1" applyBorder="1" applyAlignment="1">
      <alignment horizontal="center"/>
    </xf>
    <xf numFmtId="0" fontId="7" fillId="3" borderId="5" xfId="5" applyNumberFormat="1" applyFont="1" applyBorder="1" applyAlignment="1"/>
    <xf numFmtId="0" fontId="8" fillId="3" borderId="65" xfId="5" applyNumberFormat="1" applyBorder="1" applyAlignment="1">
      <alignment horizontal="center"/>
    </xf>
    <xf numFmtId="2" fontId="8" fillId="3" borderId="65" xfId="5" applyNumberFormat="1" applyBorder="1" applyAlignment="1">
      <alignment horizontal="center"/>
    </xf>
    <xf numFmtId="0" fontId="8" fillId="3" borderId="65" xfId="5" applyNumberFormat="1" applyBorder="1" applyAlignment="1"/>
    <xf numFmtId="0" fontId="8" fillId="3" borderId="64" xfId="5" applyNumberFormat="1" applyBorder="1" applyAlignment="1"/>
    <xf numFmtId="0" fontId="8" fillId="3" borderId="3" xfId="5" applyNumberFormat="1" applyBorder="1" applyAlignment="1"/>
    <xf numFmtId="0" fontId="8" fillId="3" borderId="62" xfId="5" applyNumberFormat="1" applyBorder="1" applyAlignment="1">
      <alignment horizontal="center"/>
    </xf>
    <xf numFmtId="0" fontId="8" fillId="3" borderId="38" xfId="5" applyNumberFormat="1" applyBorder="1" applyAlignment="1">
      <alignment horizontal="center"/>
    </xf>
    <xf numFmtId="2" fontId="8" fillId="3" borderId="62" xfId="5" applyNumberFormat="1" applyBorder="1" applyAlignment="1">
      <alignment horizontal="center"/>
    </xf>
    <xf numFmtId="0" fontId="8" fillId="3" borderId="62" xfId="5" applyNumberFormat="1" applyBorder="1" applyAlignment="1"/>
    <xf numFmtId="2" fontId="8" fillId="3" borderId="15" xfId="5" applyNumberFormat="1" applyFont="1" applyBorder="1" applyAlignment="1">
      <alignment horizontal="center"/>
    </xf>
    <xf numFmtId="49" fontId="28" fillId="0" borderId="0" xfId="369" applyNumberFormat="1" applyBorder="1">
      <alignment horizontal="right" vertical="center"/>
    </xf>
    <xf numFmtId="49" fontId="28" fillId="0" borderId="0" xfId="369" applyNumberFormat="1" applyBorder="1" applyAlignment="1">
      <alignment horizontal="center" vertical="center"/>
    </xf>
    <xf numFmtId="49" fontId="28" fillId="0" borderId="0" xfId="369" applyNumberFormat="1" applyFont="1" applyBorder="1" applyAlignment="1">
      <alignment horizontal="left" vertical="center"/>
    </xf>
    <xf numFmtId="0" fontId="72" fillId="0" borderId="0" xfId="0" applyFont="1"/>
    <xf numFmtId="0" fontId="73" fillId="0" borderId="0" xfId="0" applyFont="1" applyAlignment="1">
      <alignment horizontal="left"/>
    </xf>
    <xf numFmtId="49" fontId="8" fillId="0" borderId="78" xfId="369" applyNumberFormat="1" applyFont="1" applyAlignment="1">
      <alignment horizontal="right"/>
    </xf>
    <xf numFmtId="1" fontId="8" fillId="0" borderId="79" xfId="369" applyNumberFormat="1" applyFont="1" applyBorder="1" applyAlignment="1">
      <alignment horizontal="right" wrapText="1"/>
    </xf>
    <xf numFmtId="49" fontId="8" fillId="0" borderId="80" xfId="369" applyNumberFormat="1" applyFont="1" applyBorder="1" applyAlignment="1">
      <alignment horizontal="right"/>
    </xf>
    <xf numFmtId="49" fontId="8" fillId="0" borderId="78" xfId="369" applyNumberFormat="1" applyFont="1" applyAlignment="1">
      <alignment horizontal="left" vertical="center"/>
    </xf>
    <xf numFmtId="49" fontId="8" fillId="3" borderId="0" xfId="5" applyNumberFormat="1" applyBorder="1" applyAlignment="1">
      <alignment horizontal="right"/>
    </xf>
    <xf numFmtId="0" fontId="8" fillId="3" borderId="27" xfId="5" applyNumberFormat="1" applyBorder="1" applyAlignment="1">
      <alignment horizontal="right"/>
    </xf>
    <xf numFmtId="49" fontId="8" fillId="3" borderId="26" xfId="5" applyNumberFormat="1" applyBorder="1" applyAlignment="1">
      <alignment horizontal="right"/>
    </xf>
    <xf numFmtId="10" fontId="8" fillId="3" borderId="0" xfId="5" applyNumberFormat="1" applyBorder="1" applyAlignment="1"/>
    <xf numFmtId="164" fontId="8" fillId="10" borderId="14" xfId="5" applyNumberFormat="1" applyFill="1" applyBorder="1" applyAlignment="1"/>
    <xf numFmtId="164" fontId="8" fillId="0" borderId="103" xfId="8" applyNumberFormat="1" applyFill="1" applyBorder="1" applyAlignment="1"/>
    <xf numFmtId="164" fontId="8" fillId="3" borderId="103" xfId="8" applyNumberFormat="1" applyFill="1" applyBorder="1" applyAlignment="1"/>
    <xf numFmtId="0" fontId="8" fillId="4" borderId="5" xfId="8" applyNumberFormat="1" applyAlignment="1">
      <alignment horizontal="right"/>
    </xf>
    <xf numFmtId="49" fontId="8" fillId="10" borderId="14" xfId="5" applyNumberFormat="1" applyFill="1" applyBorder="1" applyAlignment="1">
      <alignment horizontal="right"/>
    </xf>
    <xf numFmtId="164" fontId="35" fillId="3" borderId="128" xfId="8" applyNumberFormat="1" applyFont="1" applyFill="1" applyBorder="1" applyAlignment="1">
      <alignment horizontal="right"/>
    </xf>
    <xf numFmtId="164" fontId="8" fillId="10" borderId="74" xfId="5" applyNumberFormat="1" applyFill="1" applyBorder="1" applyAlignment="1">
      <alignment horizontal="right"/>
    </xf>
    <xf numFmtId="0" fontId="8" fillId="3" borderId="129" xfId="5" applyNumberFormat="1" applyBorder="1" applyAlignment="1"/>
    <xf numFmtId="164" fontId="35" fillId="3" borderId="130" xfId="5" applyNumberFormat="1" applyFont="1" applyBorder="1" applyAlignment="1">
      <alignment horizontal="right"/>
    </xf>
    <xf numFmtId="164" fontId="35" fillId="3" borderId="130" xfId="8" applyNumberFormat="1" applyFont="1" applyFill="1" applyBorder="1" applyAlignment="1">
      <alignment horizontal="right"/>
    </xf>
    <xf numFmtId="164" fontId="35" fillId="10" borderId="130" xfId="8" applyNumberFormat="1" applyFont="1" applyFill="1" applyBorder="1" applyAlignment="1">
      <alignment horizontal="right"/>
    </xf>
    <xf numFmtId="0" fontId="46" fillId="0" borderId="131" xfId="367" applyNumberFormat="1" applyBorder="1">
      <alignment horizontal="right" vertical="center"/>
    </xf>
    <xf numFmtId="164" fontId="77" fillId="18" borderId="132" xfId="949" applyNumberFormat="1" applyBorder="1" applyAlignment="1">
      <alignment horizontal="right"/>
    </xf>
    <xf numFmtId="164" fontId="77" fillId="18" borderId="74" xfId="949" applyNumberFormat="1" applyBorder="1" applyAlignment="1">
      <alignment horizontal="right"/>
    </xf>
    <xf numFmtId="49" fontId="77" fillId="18" borderId="73" xfId="949" applyAlignment="1"/>
    <xf numFmtId="164" fontId="7" fillId="4" borderId="88" xfId="948" applyNumberFormat="1" applyFont="1" applyBorder="1" applyAlignment="1">
      <alignment horizontal="right"/>
    </xf>
    <xf numFmtId="164" fontId="38" fillId="4" borderId="88" xfId="948" applyNumberFormat="1" applyFont="1" applyBorder="1" applyAlignment="1">
      <alignment horizontal="right"/>
    </xf>
    <xf numFmtId="164" fontId="7" fillId="4" borderId="87" xfId="948" applyNumberFormat="1" applyFont="1" applyBorder="1" applyAlignment="1">
      <alignment horizontal="right"/>
    </xf>
    <xf numFmtId="164" fontId="38" fillId="4" borderId="86" xfId="948" applyFont="1" applyBorder="1" applyAlignment="1"/>
    <xf numFmtId="164" fontId="8" fillId="3" borderId="117" xfId="5" applyNumberFormat="1" applyFont="1" applyBorder="1" applyAlignment="1">
      <alignment horizontal="right"/>
    </xf>
    <xf numFmtId="164" fontId="8" fillId="3" borderId="27" xfId="5" applyNumberFormat="1" applyFont="1" applyBorder="1" applyAlignment="1">
      <alignment horizontal="right"/>
    </xf>
    <xf numFmtId="164" fontId="8" fillId="3" borderId="5" xfId="5" applyNumberFormat="1" applyFont="1" applyAlignment="1">
      <alignment horizontal="right"/>
    </xf>
    <xf numFmtId="164" fontId="8" fillId="3" borderId="15" xfId="5" applyNumberFormat="1" applyFont="1" applyBorder="1" applyAlignment="1">
      <alignment horizontal="right"/>
    </xf>
    <xf numFmtId="164" fontId="79" fillId="3" borderId="5" xfId="5" applyNumberFormat="1" applyFont="1" applyAlignment="1">
      <alignment horizontal="right"/>
    </xf>
    <xf numFmtId="164" fontId="79" fillId="4" borderId="91" xfId="8" applyNumberFormat="1" applyFont="1" applyBorder="1" applyAlignment="1">
      <alignment horizontal="right"/>
    </xf>
    <xf numFmtId="0" fontId="38" fillId="3" borderId="5" xfId="5" applyNumberFormat="1" applyFont="1" applyAlignment="1"/>
    <xf numFmtId="0" fontId="35" fillId="3" borderId="0" xfId="5" applyNumberFormat="1" applyFont="1" applyBorder="1" applyAlignment="1"/>
    <xf numFmtId="0" fontId="35" fillId="3" borderId="5" xfId="5" applyNumberFormat="1" applyFont="1" applyAlignment="1"/>
    <xf numFmtId="164" fontId="8" fillId="3" borderId="119" xfId="5" applyNumberFormat="1" applyFont="1" applyBorder="1" applyAlignment="1">
      <alignment horizontal="right"/>
    </xf>
    <xf numFmtId="164" fontId="79" fillId="4" borderId="92" xfId="8" applyNumberFormat="1" applyFont="1" applyBorder="1" applyAlignment="1">
      <alignment horizontal="right"/>
    </xf>
    <xf numFmtId="0" fontId="35" fillId="3" borderId="133" xfId="5" applyNumberFormat="1" applyFont="1" applyBorder="1" applyAlignment="1">
      <alignment horizontal="right"/>
    </xf>
    <xf numFmtId="0" fontId="35" fillId="3" borderId="134" xfId="5" applyNumberFormat="1" applyFont="1" applyBorder="1" applyAlignment="1">
      <alignment horizontal="right"/>
    </xf>
    <xf numFmtId="0" fontId="35" fillId="4" borderId="134" xfId="5" applyNumberFormat="1" applyFont="1" applyFill="1" applyBorder="1" applyAlignment="1">
      <alignment horizontal="right"/>
    </xf>
    <xf numFmtId="49" fontId="46" fillId="0" borderId="73" xfId="367" applyAlignment="1">
      <alignment horizontal="right" vertical="center" wrapText="1"/>
    </xf>
    <xf numFmtId="0" fontId="46" fillId="0" borderId="0" xfId="0" applyFont="1" applyBorder="1" applyAlignment="1">
      <alignment horizontal="left" vertical="center"/>
    </xf>
    <xf numFmtId="0" fontId="83" fillId="0" borderId="0" xfId="0" applyFont="1" applyFill="1"/>
    <xf numFmtId="164" fontId="77" fillId="18" borderId="136" xfId="949" applyNumberFormat="1" applyBorder="1" applyAlignment="1">
      <alignment horizontal="right"/>
    </xf>
    <xf numFmtId="49" fontId="77" fillId="18" borderId="135" xfId="949" applyBorder="1" applyAlignment="1"/>
    <xf numFmtId="164" fontId="35" fillId="3" borderId="26" xfId="8" applyNumberFormat="1" applyFont="1" applyFill="1" applyBorder="1" applyAlignment="1">
      <alignment horizontal="right"/>
    </xf>
    <xf numFmtId="0" fontId="35" fillId="10" borderId="14" xfId="5" applyNumberFormat="1" applyFont="1" applyFill="1" applyBorder="1" applyAlignment="1">
      <alignment horizontal="right"/>
    </xf>
    <xf numFmtId="164" fontId="35" fillId="3" borderId="15" xfId="5" applyNumberFormat="1" applyFont="1" applyBorder="1" applyAlignment="1">
      <alignment horizontal="right"/>
    </xf>
    <xf numFmtId="164" fontId="35" fillId="3" borderId="14" xfId="8" applyNumberFormat="1" applyFont="1" applyFill="1" applyBorder="1" applyAlignment="1">
      <alignment horizontal="right"/>
    </xf>
    <xf numFmtId="164" fontId="35" fillId="3" borderId="134" xfId="5" applyNumberFormat="1" applyFont="1" applyBorder="1" applyAlignment="1">
      <alignment horizontal="right"/>
    </xf>
    <xf numFmtId="49" fontId="84" fillId="0" borderId="73" xfId="367" applyFont="1" applyAlignment="1">
      <alignment horizontal="left" vertical="center"/>
    </xf>
    <xf numFmtId="164" fontId="77" fillId="19" borderId="137" xfId="0" applyNumberFormat="1" applyFont="1" applyFill="1" applyBorder="1" applyAlignment="1">
      <alignment horizontal="right"/>
    </xf>
    <xf numFmtId="164" fontId="8" fillId="0" borderId="130" xfId="8" applyNumberFormat="1" applyFill="1" applyBorder="1" applyAlignment="1">
      <alignment horizontal="right"/>
    </xf>
    <xf numFmtId="164" fontId="8" fillId="3" borderId="130" xfId="8" applyNumberFormat="1" applyFill="1" applyBorder="1" applyAlignment="1">
      <alignment horizontal="right"/>
    </xf>
    <xf numFmtId="0" fontId="77" fillId="18" borderId="136" xfId="949" applyNumberFormat="1" applyBorder="1" applyAlignment="1">
      <alignment horizontal="right"/>
    </xf>
    <xf numFmtId="49" fontId="77" fillId="18" borderId="73" xfId="949" applyAlignment="1">
      <alignment horizontal="left"/>
    </xf>
    <xf numFmtId="164" fontId="77" fillId="18" borderId="136" xfId="949" applyNumberFormat="1" applyFont="1" applyBorder="1" applyAlignment="1">
      <alignment horizontal="right"/>
    </xf>
    <xf numFmtId="0" fontId="77" fillId="18" borderId="135" xfId="949" applyNumberFormat="1" applyBorder="1" applyAlignment="1"/>
    <xf numFmtId="0" fontId="11" fillId="0" borderId="0" xfId="6" applyFont="1" applyAlignment="1">
      <alignment vertical="top"/>
    </xf>
    <xf numFmtId="164" fontId="35" fillId="3" borderId="138" xfId="5" applyNumberFormat="1" applyFont="1" applyBorder="1" applyAlignment="1">
      <alignment horizontal="right"/>
    </xf>
    <xf numFmtId="164" fontId="35" fillId="4" borderId="138" xfId="8" applyNumberFormat="1" applyFont="1" applyBorder="1" applyAlignment="1">
      <alignment horizontal="right"/>
    </xf>
    <xf numFmtId="164" fontId="35" fillId="4" borderId="15" xfId="8" applyNumberFormat="1" applyFont="1" applyBorder="1" applyAlignment="1">
      <alignment horizontal="right"/>
    </xf>
    <xf numFmtId="164" fontId="35" fillId="4" borderId="134" xfId="8" applyNumberFormat="1" applyFont="1" applyBorder="1" applyAlignment="1">
      <alignment horizontal="right"/>
    </xf>
    <xf numFmtId="0" fontId="46" fillId="0" borderId="132" xfId="367" applyNumberFormat="1" applyBorder="1">
      <alignment horizontal="right" vertical="center"/>
    </xf>
    <xf numFmtId="49" fontId="46" fillId="0" borderId="0" xfId="367" applyBorder="1">
      <alignment horizontal="right" vertical="center"/>
    </xf>
    <xf numFmtId="9" fontId="77" fillId="18" borderId="136" xfId="949" applyNumberFormat="1" applyBorder="1" applyAlignment="1">
      <alignment horizontal="right"/>
    </xf>
    <xf numFmtId="9" fontId="8" fillId="10" borderId="74" xfId="5" applyNumberFormat="1" applyFill="1" applyBorder="1" applyAlignment="1">
      <alignment horizontal="right"/>
    </xf>
    <xf numFmtId="9" fontId="8" fillId="3" borderId="130" xfId="8" applyNumberFormat="1" applyFill="1" applyBorder="1" applyAlignment="1">
      <alignment horizontal="right"/>
    </xf>
    <xf numFmtId="0" fontId="87" fillId="0" borderId="0" xfId="0" applyFont="1"/>
    <xf numFmtId="164" fontId="8" fillId="6" borderId="73" xfId="949" applyNumberFormat="1" applyFont="1" applyFill="1" applyAlignment="1">
      <alignment horizontal="right"/>
    </xf>
    <xf numFmtId="0" fontId="88" fillId="0" borderId="0" xfId="0" applyFont="1"/>
    <xf numFmtId="9" fontId="77" fillId="19" borderId="136" xfId="0" applyNumberFormat="1" applyFont="1" applyFill="1" applyBorder="1" applyAlignment="1">
      <alignment horizontal="right"/>
    </xf>
    <xf numFmtId="9" fontId="8" fillId="10" borderId="26" xfId="5" applyNumberFormat="1" applyFill="1" applyBorder="1" applyAlignment="1">
      <alignment horizontal="right"/>
    </xf>
    <xf numFmtId="0" fontId="0" fillId="0" borderId="0" xfId="0" quotePrefix="1"/>
    <xf numFmtId="20" fontId="0" fillId="0" borderId="0" xfId="0" applyNumberFormat="1"/>
    <xf numFmtId="164" fontId="7" fillId="4" borderId="87" xfId="709" applyNumberFormat="1" applyBorder="1" applyAlignment="1"/>
    <xf numFmtId="164" fontId="8" fillId="3" borderId="26" xfId="8" applyNumberFormat="1" applyFill="1" applyBorder="1" applyAlignment="1"/>
    <xf numFmtId="164" fontId="8" fillId="4" borderId="112" xfId="709" applyNumberFormat="1" applyFont="1" applyBorder="1" applyAlignment="1">
      <alignment horizontal="right"/>
    </xf>
    <xf numFmtId="164" fontId="8" fillId="3" borderId="139" xfId="8" applyNumberFormat="1" applyFill="1" applyBorder="1" applyAlignment="1"/>
    <xf numFmtId="164" fontId="7" fillId="9" borderId="139" xfId="3" applyNumberFormat="1" applyFill="1" applyBorder="1" applyAlignment="1"/>
    <xf numFmtId="164" fontId="8" fillId="3" borderId="140" xfId="8" applyNumberFormat="1" applyFill="1" applyBorder="1" applyAlignment="1"/>
    <xf numFmtId="164" fontId="8" fillId="3" borderId="112" xfId="8" applyNumberFormat="1" applyFill="1" applyBorder="1" applyAlignment="1">
      <alignment horizontal="right"/>
    </xf>
    <xf numFmtId="164" fontId="7" fillId="10" borderId="140" xfId="5" applyNumberFormat="1" applyFont="1" applyFill="1" applyBorder="1" applyAlignment="1"/>
    <xf numFmtId="164" fontId="7" fillId="10" borderId="112" xfId="709" applyNumberFormat="1" applyFill="1" applyBorder="1" applyAlignment="1">
      <alignment horizontal="right"/>
    </xf>
    <xf numFmtId="164" fontId="8" fillId="10" borderId="112" xfId="5" applyNumberFormat="1" applyFill="1" applyBorder="1" applyAlignment="1">
      <alignment horizontal="right"/>
    </xf>
    <xf numFmtId="0" fontId="8" fillId="0" borderId="0" xfId="3" applyNumberFormat="1" applyFont="1" applyBorder="1" applyAlignment="1"/>
    <xf numFmtId="164" fontId="8" fillId="3" borderId="5" xfId="5" applyNumberFormat="1">
      <alignment horizontal="right" vertical="center"/>
    </xf>
    <xf numFmtId="164" fontId="8" fillId="10" borderId="26" xfId="5" applyNumberFormat="1" applyFill="1" applyBorder="1" applyAlignment="1"/>
    <xf numFmtId="0" fontId="35" fillId="0" borderId="0" xfId="0" applyFont="1" applyAlignment="1">
      <alignment horizontal="right" vertical="center"/>
    </xf>
    <xf numFmtId="0" fontId="35" fillId="0" borderId="0" xfId="0" applyFont="1" applyAlignment="1">
      <alignment vertical="center"/>
    </xf>
    <xf numFmtId="0" fontId="8" fillId="3" borderId="5" xfId="5" applyNumberFormat="1" applyFont="1" applyBorder="1" applyAlignment="1"/>
    <xf numFmtId="0" fontId="33" fillId="0" borderId="0" xfId="946" applyFont="1">
      <alignment vertical="top"/>
    </xf>
    <xf numFmtId="164" fontId="11" fillId="0" borderId="0" xfId="946" applyNumberFormat="1">
      <alignment vertical="top"/>
    </xf>
    <xf numFmtId="1" fontId="8" fillId="10" borderId="14" xfId="5" applyNumberFormat="1" applyFill="1" applyBorder="1" applyAlignment="1">
      <alignment horizontal="right"/>
    </xf>
    <xf numFmtId="1" fontId="56" fillId="0" borderId="0" xfId="0" applyNumberFormat="1" applyFont="1"/>
    <xf numFmtId="164" fontId="8" fillId="5" borderId="58" xfId="0" applyNumberFormat="1" applyFont="1" applyFill="1" applyBorder="1"/>
    <xf numFmtId="164" fontId="8" fillId="3" borderId="14" xfId="8" applyNumberFormat="1" applyFont="1" applyFill="1" applyBorder="1" applyAlignment="1"/>
    <xf numFmtId="0" fontId="8" fillId="3" borderId="142" xfId="5" applyNumberFormat="1" applyBorder="1" applyAlignment="1"/>
    <xf numFmtId="164" fontId="8" fillId="3" borderId="121" xfId="8" applyNumberFormat="1" applyFill="1" applyBorder="1" applyAlignment="1"/>
    <xf numFmtId="164" fontId="8" fillId="3" borderId="14" xfId="5" applyNumberFormat="1" applyFont="1" applyFill="1" applyBorder="1" applyAlignment="1">
      <alignment horizontal="right"/>
    </xf>
    <xf numFmtId="172" fontId="8" fillId="3" borderId="75" xfId="5" applyNumberFormat="1" applyFont="1" applyFill="1" applyBorder="1" applyAlignment="1">
      <alignment horizontal="right"/>
    </xf>
    <xf numFmtId="3" fontId="94" fillId="6" borderId="0" xfId="8" applyNumberFormat="1" applyFont="1" applyFill="1" applyBorder="1" applyAlignment="1">
      <alignment horizontal="right"/>
    </xf>
    <xf numFmtId="164" fontId="8" fillId="3" borderId="5" xfId="8" applyNumberFormat="1" applyFont="1" applyFill="1" applyBorder="1" applyAlignment="1">
      <alignment horizontal="right"/>
    </xf>
    <xf numFmtId="3" fontId="8" fillId="3" borderId="122" xfId="8" applyNumberFormat="1" applyFont="1" applyFill="1" applyBorder="1" applyAlignment="1">
      <alignment horizontal="right"/>
    </xf>
    <xf numFmtId="49" fontId="93" fillId="0" borderId="0" xfId="366" applyFont="1" applyBorder="1">
      <alignment horizontal="right" vertical="center"/>
    </xf>
    <xf numFmtId="164" fontId="94" fillId="6" borderId="0" xfId="8" applyNumberFormat="1" applyFont="1" applyFill="1" applyBorder="1" applyAlignment="1">
      <alignment horizontal="right"/>
    </xf>
    <xf numFmtId="164" fontId="94" fillId="3" borderId="0" xfId="5" applyNumberFormat="1" applyFont="1" applyFill="1" applyBorder="1" applyAlignment="1">
      <alignment horizontal="right"/>
    </xf>
    <xf numFmtId="0" fontId="4" fillId="0" borderId="0" xfId="1" applyNumberFormat="1">
      <alignment horizontal="left"/>
    </xf>
    <xf numFmtId="0" fontId="11" fillId="0" borderId="0" xfId="6" applyAlignment="1">
      <alignment vertical="top" wrapText="1"/>
    </xf>
    <xf numFmtId="0" fontId="0" fillId="0" borderId="0" xfId="0"/>
    <xf numFmtId="0" fontId="11" fillId="0" borderId="0" xfId="6">
      <alignment vertical="top"/>
    </xf>
    <xf numFmtId="0" fontId="23" fillId="0" borderId="0" xfId="0" applyFont="1" applyAlignment="1">
      <alignment vertical="center" wrapText="1"/>
    </xf>
    <xf numFmtId="0" fontId="0" fillId="0" borderId="0" xfId="0" applyBorder="1"/>
    <xf numFmtId="0" fontId="11" fillId="0" borderId="0" xfId="6" applyFont="1" applyFill="1">
      <alignment vertical="top"/>
    </xf>
    <xf numFmtId="49" fontId="33" fillId="12" borderId="0" xfId="0" applyNumberFormat="1" applyFont="1" applyFill="1" applyBorder="1" applyAlignment="1">
      <alignment horizontal="justify" vertical="top" wrapText="1"/>
    </xf>
    <xf numFmtId="0" fontId="11" fillId="0" borderId="0" xfId="6" applyFont="1" applyFill="1" applyAlignment="1">
      <alignment vertical="top"/>
    </xf>
    <xf numFmtId="49" fontId="33" fillId="0" borderId="0" xfId="0" applyNumberFormat="1" applyFont="1" applyFill="1" applyBorder="1" applyAlignment="1">
      <alignment horizontal="justify" vertical="top" wrapText="1"/>
    </xf>
    <xf numFmtId="0" fontId="33" fillId="12" borderId="0" xfId="0" applyNumberFormat="1" applyFont="1" applyFill="1" applyBorder="1" applyAlignment="1">
      <alignment horizontal="justify" vertical="top" wrapText="1"/>
    </xf>
    <xf numFmtId="0" fontId="11" fillId="0" borderId="0" xfId="6" applyAlignment="1">
      <alignment horizontal="left" vertical="top" wrapText="1"/>
    </xf>
    <xf numFmtId="0" fontId="61" fillId="0" borderId="0" xfId="0" applyFont="1"/>
    <xf numFmtId="0" fontId="18" fillId="0" borderId="0" xfId="0" applyFont="1"/>
    <xf numFmtId="0" fontId="11" fillId="0" borderId="0" xfId="946">
      <alignment vertical="top"/>
    </xf>
    <xf numFmtId="0" fontId="11" fillId="0" borderId="0" xfId="946" applyAlignment="1">
      <alignment vertical="top" wrapText="1"/>
    </xf>
    <xf numFmtId="0" fontId="4" fillId="0" borderId="0" xfId="1" applyNumberFormat="1" applyAlignment="1"/>
    <xf numFmtId="49" fontId="28" fillId="0" borderId="78" xfId="369">
      <alignment horizontal="right" vertical="center"/>
    </xf>
    <xf numFmtId="0" fontId="14" fillId="0" borderId="0" xfId="7"/>
    <xf numFmtId="0" fontId="11" fillId="6" borderId="0" xfId="946" applyFill="1">
      <alignment vertical="top"/>
    </xf>
    <xf numFmtId="49" fontId="28" fillId="0" borderId="78" xfId="369" applyNumberFormat="1">
      <alignment horizontal="right" vertical="center"/>
    </xf>
    <xf numFmtId="0" fontId="28" fillId="0" borderId="78" xfId="369" applyNumberFormat="1" applyAlignment="1">
      <alignment horizontal="right" vertical="center"/>
    </xf>
    <xf numFmtId="0" fontId="28" fillId="0" borderId="78" xfId="369" applyNumberFormat="1">
      <alignment horizontal="right" vertical="center"/>
    </xf>
    <xf numFmtId="0" fontId="33" fillId="0" borderId="0" xfId="6" applyFont="1">
      <alignment vertical="top"/>
    </xf>
    <xf numFmtId="0" fontId="33" fillId="0" borderId="0" xfId="6" applyFont="1" applyAlignment="1"/>
    <xf numFmtId="0" fontId="11" fillId="0" borderId="0" xfId="6" applyFont="1">
      <alignment vertical="top"/>
    </xf>
    <xf numFmtId="0" fontId="11" fillId="0" borderId="0" xfId="6" applyFont="1" applyAlignment="1">
      <alignment vertical="top" wrapText="1"/>
    </xf>
    <xf numFmtId="0" fontId="0" fillId="0" borderId="0" xfId="0" applyAlignment="1">
      <alignment wrapText="1"/>
    </xf>
    <xf numFmtId="164" fontId="8" fillId="0" borderId="14" xfId="5" applyNumberFormat="1" applyFill="1" applyBorder="1" applyAlignment="1">
      <alignment horizontal="right"/>
    </xf>
    <xf numFmtId="164" fontId="8" fillId="0" borderId="26" xfId="5" applyNumberFormat="1" applyFill="1" applyBorder="1" applyAlignment="1">
      <alignment horizontal="right"/>
    </xf>
    <xf numFmtId="0" fontId="4" fillId="0" borderId="0" xfId="1" applyNumberFormat="1" applyFill="1" applyAlignment="1"/>
    <xf numFmtId="0" fontId="4" fillId="0" borderId="0" xfId="1" applyNumberFormat="1" applyFill="1">
      <alignment horizontal="left"/>
    </xf>
    <xf numFmtId="0" fontId="0" fillId="0" borderId="0" xfId="0" applyFill="1" applyAlignment="1"/>
    <xf numFmtId="37" fontId="7" fillId="0" borderId="4" xfId="4" applyNumberFormat="1" applyFont="1" applyFill="1" applyBorder="1" applyAlignment="1">
      <alignment horizontal="right" vertical="center"/>
    </xf>
    <xf numFmtId="37" fontId="7" fillId="0" borderId="6" xfId="4" applyNumberFormat="1" applyFont="1" applyFill="1" applyBorder="1" applyAlignment="1">
      <alignment horizontal="right" vertical="center"/>
    </xf>
    <xf numFmtId="2" fontId="7" fillId="0" borderId="6" xfId="4" applyNumberFormat="1" applyFont="1" applyFill="1" applyBorder="1" applyAlignment="1">
      <alignment horizontal="right" vertical="center"/>
    </xf>
    <xf numFmtId="2" fontId="38" fillId="0" borderId="6" xfId="4" applyNumberFormat="1" applyFont="1" applyFill="1" applyBorder="1" applyAlignment="1">
      <alignment horizontal="right" vertical="center"/>
    </xf>
    <xf numFmtId="167" fontId="8" fillId="0" borderId="6" xfId="4" applyNumberFormat="1" applyFill="1" applyBorder="1" applyAlignment="1">
      <alignment horizontal="right" vertical="center"/>
    </xf>
    <xf numFmtId="164" fontId="7" fillId="0" borderId="6" xfId="4" applyNumberFormat="1" applyFont="1" applyFill="1" applyBorder="1" applyAlignment="1">
      <alignment horizontal="right" vertical="center"/>
    </xf>
    <xf numFmtId="164" fontId="8" fillId="2" borderId="84" xfId="4" applyNumberFormat="1" applyBorder="1" applyAlignment="1">
      <alignment horizontal="right" vertical="center"/>
    </xf>
    <xf numFmtId="164" fontId="8" fillId="0" borderId="84" xfId="4" applyNumberFormat="1" applyFill="1" applyBorder="1" applyAlignment="1">
      <alignment horizontal="right" vertical="center"/>
    </xf>
    <xf numFmtId="0" fontId="8" fillId="0" borderId="84" xfId="5" applyNumberFormat="1" applyFill="1" applyBorder="1" applyAlignment="1">
      <alignment horizontal="left" vertical="center"/>
    </xf>
    <xf numFmtId="0" fontId="8" fillId="0" borderId="9" xfId="5" applyNumberFormat="1" applyFill="1" applyBorder="1" applyAlignment="1">
      <alignment horizontal="left" vertical="center"/>
    </xf>
    <xf numFmtId="164" fontId="8" fillId="2" borderId="9" xfId="4" applyNumberFormat="1" applyBorder="1" applyAlignment="1">
      <alignment horizontal="right" vertical="center"/>
    </xf>
    <xf numFmtId="164" fontId="8" fillId="0" borderId="9" xfId="4" applyNumberFormat="1" applyFill="1" applyBorder="1" applyAlignment="1">
      <alignment horizontal="right" vertical="center"/>
    </xf>
    <xf numFmtId="164" fontId="8" fillId="0" borderId="10" xfId="4" applyNumberFormat="1" applyFill="1" applyBorder="1" applyAlignment="1">
      <alignment horizontal="right" vertical="center"/>
    </xf>
    <xf numFmtId="0" fontId="61" fillId="0" borderId="0" xfId="0" applyFont="1" applyFill="1"/>
    <xf numFmtId="0" fontId="11" fillId="0" borderId="0" xfId="6" applyFill="1" applyAlignment="1">
      <alignment horizontal="left" vertical="top"/>
    </xf>
    <xf numFmtId="0" fontId="11" fillId="0" borderId="0" xfId="6" applyFont="1" applyFill="1" applyAlignment="1">
      <alignment horizontal="left" vertical="top"/>
    </xf>
    <xf numFmtId="169" fontId="8" fillId="0" borderId="10" xfId="5" applyNumberFormat="1" applyFill="1" applyBorder="1" applyAlignment="1">
      <alignment horizontal="right"/>
    </xf>
    <xf numFmtId="0" fontId="18" fillId="0" borderId="0" xfId="0" applyFont="1" applyBorder="1"/>
    <xf numFmtId="49" fontId="5" fillId="0" borderId="0" xfId="0" applyNumberFormat="1" applyFont="1" applyBorder="1" applyAlignment="1">
      <alignment horizontal="right" vertical="center"/>
    </xf>
    <xf numFmtId="164" fontId="7" fillId="0" borderId="56" xfId="0" applyNumberFormat="1" applyFont="1" applyFill="1" applyBorder="1" applyAlignment="1">
      <alignment horizontal="right"/>
    </xf>
    <xf numFmtId="164" fontId="7" fillId="0" borderId="55" xfId="0" applyNumberFormat="1" applyFont="1" applyFill="1" applyBorder="1" applyAlignment="1">
      <alignment horizontal="right"/>
    </xf>
    <xf numFmtId="164" fontId="8" fillId="0" borderId="56" xfId="0" applyNumberFormat="1" applyFont="1" applyFill="1" applyBorder="1" applyAlignment="1">
      <alignment horizontal="right"/>
    </xf>
    <xf numFmtId="164" fontId="8" fillId="0" borderId="55" xfId="0" applyNumberFormat="1" applyFont="1" applyFill="1" applyBorder="1" applyAlignment="1">
      <alignment horizontal="right"/>
    </xf>
    <xf numFmtId="3" fontId="8" fillId="3" borderId="5" xfId="5" applyNumberFormat="1" applyFont="1" applyFill="1" applyAlignment="1">
      <alignment horizontal="right"/>
    </xf>
    <xf numFmtId="164" fontId="8" fillId="0" borderId="61" xfId="0" applyNumberFormat="1" applyFont="1" applyFill="1" applyBorder="1" applyAlignment="1">
      <alignment horizontal="right"/>
    </xf>
    <xf numFmtId="164" fontId="8" fillId="0" borderId="6" xfId="0" applyNumberFormat="1" applyFont="1" applyFill="1" applyBorder="1" applyAlignment="1">
      <alignment horizontal="right"/>
    </xf>
    <xf numFmtId="164" fontId="8" fillId="0" borderId="57" xfId="0" applyNumberFormat="1" applyFont="1" applyFill="1" applyBorder="1" applyAlignment="1">
      <alignment horizontal="right"/>
    </xf>
    <xf numFmtId="164" fontId="8" fillId="0" borderId="7" xfId="0" applyNumberFormat="1" applyFont="1" applyFill="1" applyBorder="1" applyAlignment="1">
      <alignment horizontal="right"/>
    </xf>
    <xf numFmtId="3" fontId="8" fillId="3" borderId="24" xfId="5" applyNumberFormat="1" applyFont="1" applyFill="1" applyBorder="1" applyAlignment="1">
      <alignment horizontal="right"/>
    </xf>
    <xf numFmtId="3" fontId="8" fillId="3" borderId="24" xfId="5" quotePrefix="1" applyNumberFormat="1" applyFont="1" applyFill="1" applyBorder="1" applyAlignment="1">
      <alignment horizontal="right"/>
    </xf>
    <xf numFmtId="0" fontId="5" fillId="0" borderId="0" xfId="2" applyNumberFormat="1" applyFill="1" applyBorder="1">
      <alignment horizontal="right" vertical="center"/>
    </xf>
    <xf numFmtId="49" fontId="5" fillId="0" borderId="1" xfId="2" applyFill="1">
      <alignment horizontal="right" vertical="center"/>
    </xf>
    <xf numFmtId="49" fontId="5" fillId="0" borderId="2" xfId="2" applyFill="1" applyBorder="1">
      <alignment horizontal="right" vertical="center"/>
    </xf>
    <xf numFmtId="49" fontId="5" fillId="0" borderId="1" xfId="2" applyFont="1" applyFill="1">
      <alignment horizontal="right" vertical="center"/>
    </xf>
    <xf numFmtId="0" fontId="7" fillId="0" borderId="19" xfId="3" applyFill="1" applyBorder="1" applyAlignment="1"/>
    <xf numFmtId="164" fontId="7" fillId="0" borderId="20" xfId="3" applyNumberFormat="1" applyFill="1" applyBorder="1" applyAlignment="1">
      <alignment horizontal="right"/>
    </xf>
    <xf numFmtId="0" fontId="8" fillId="0" borderId="22" xfId="5" applyNumberFormat="1" applyFill="1" applyBorder="1" applyAlignment="1"/>
    <xf numFmtId="2" fontId="7" fillId="0" borderId="23" xfId="5" applyNumberFormat="1" applyFont="1" applyFill="1" applyBorder="1" applyAlignment="1">
      <alignment horizontal="right"/>
    </xf>
    <xf numFmtId="2" fontId="8" fillId="0" borderId="23" xfId="5" applyNumberFormat="1" applyFill="1" applyBorder="1" applyAlignment="1">
      <alignment horizontal="right"/>
    </xf>
    <xf numFmtId="0" fontId="8" fillId="0" borderId="23" xfId="5" applyNumberFormat="1" applyFill="1" applyBorder="1" applyAlignment="1">
      <alignment horizontal="right"/>
    </xf>
    <xf numFmtId="0" fontId="7" fillId="0" borderId="22" xfId="3" applyFill="1" applyBorder="1" applyAlignment="1"/>
    <xf numFmtId="164" fontId="7" fillId="0" borderId="23" xfId="3" applyNumberFormat="1" applyFill="1" applyBorder="1" applyAlignment="1">
      <alignment horizontal="right"/>
    </xf>
    <xf numFmtId="167" fontId="7" fillId="0" borderId="23" xfId="3" applyNumberFormat="1" applyFill="1" applyBorder="1" applyAlignment="1">
      <alignment horizontal="right"/>
    </xf>
    <xf numFmtId="164" fontId="8" fillId="0" borderId="23" xfId="5" applyNumberFormat="1" applyFont="1" applyFill="1" applyBorder="1" applyAlignment="1">
      <alignment horizontal="right"/>
    </xf>
    <xf numFmtId="164" fontId="8" fillId="0" borderId="23" xfId="5" applyNumberFormat="1" applyFill="1" applyBorder="1" applyAlignment="1">
      <alignment horizontal="right"/>
    </xf>
    <xf numFmtId="3" fontId="8" fillId="0" borderId="23" xfId="5" applyNumberFormat="1" applyFont="1" applyFill="1" applyBorder="1" applyAlignment="1">
      <alignment horizontal="right"/>
    </xf>
    <xf numFmtId="3" fontId="8" fillId="0" borderId="23" xfId="5" applyNumberFormat="1" applyFill="1" applyBorder="1" applyAlignment="1">
      <alignment horizontal="right"/>
    </xf>
    <xf numFmtId="0" fontId="20" fillId="0" borderId="0" xfId="0" applyFont="1" applyFill="1"/>
    <xf numFmtId="0" fontId="8" fillId="0" borderId="16" xfId="5" applyNumberFormat="1" applyFill="1" applyBorder="1" applyAlignment="1"/>
    <xf numFmtId="168" fontId="8" fillId="0" borderId="24" xfId="5" applyNumberFormat="1" applyFont="1" applyFill="1" applyBorder="1" applyAlignment="1">
      <alignment horizontal="right"/>
    </xf>
    <xf numFmtId="168" fontId="8" fillId="0" borderId="24" xfId="5" applyNumberFormat="1" applyFill="1" applyBorder="1" applyAlignment="1">
      <alignment horizontal="right"/>
    </xf>
    <xf numFmtId="0" fontId="8" fillId="0" borderId="24" xfId="5" applyNumberFormat="1" applyFill="1" applyBorder="1" applyAlignment="1">
      <alignment horizontal="right"/>
    </xf>
    <xf numFmtId="0" fontId="8" fillId="0" borderId="24" xfId="5" quotePrefix="1" applyNumberFormat="1" applyFill="1" applyBorder="1" applyAlignment="1">
      <alignment horizontal="right"/>
    </xf>
    <xf numFmtId="0" fontId="98" fillId="0" borderId="0" xfId="2" applyNumberFormat="1" applyFont="1" applyBorder="1">
      <alignment horizontal="right" vertical="center"/>
    </xf>
    <xf numFmtId="0" fontId="34" fillId="0" borderId="0" xfId="5" applyNumberFormat="1" applyFont="1" applyFill="1" applyBorder="1" applyAlignment="1">
      <alignment horizontal="left" vertical="center"/>
    </xf>
    <xf numFmtId="0" fontId="11" fillId="0" borderId="0" xfId="6" applyFill="1">
      <alignment vertical="top"/>
    </xf>
    <xf numFmtId="165" fontId="8" fillId="0" borderId="15" xfId="8" applyNumberFormat="1" applyFill="1" applyBorder="1" applyAlignment="1">
      <alignment horizontal="right"/>
    </xf>
    <xf numFmtId="165" fontId="8" fillId="0" borderId="5" xfId="8" applyNumberFormat="1" applyFill="1" applyAlignment="1">
      <alignment horizontal="right"/>
    </xf>
    <xf numFmtId="166" fontId="8" fillId="0" borderId="5" xfId="8" applyNumberFormat="1" applyFill="1" applyAlignment="1">
      <alignment horizontal="right"/>
    </xf>
    <xf numFmtId="166" fontId="8" fillId="0" borderId="63" xfId="8" applyNumberFormat="1" applyFill="1" applyBorder="1" applyAlignment="1">
      <alignment horizontal="right"/>
    </xf>
    <xf numFmtId="166" fontId="8" fillId="0" borderId="65" xfId="8" applyNumberFormat="1" applyFill="1" applyBorder="1" applyAlignment="1">
      <alignment horizontal="right"/>
    </xf>
    <xf numFmtId="166" fontId="14" fillId="0" borderId="0" xfId="7" applyNumberFormat="1" applyFill="1"/>
    <xf numFmtId="166" fontId="8" fillId="0" borderId="14" xfId="8" applyNumberFormat="1" applyFill="1" applyBorder="1" applyAlignment="1">
      <alignment horizontal="right"/>
    </xf>
    <xf numFmtId="165" fontId="8" fillId="0" borderId="50" xfId="8" applyNumberFormat="1" applyFill="1" applyBorder="1" applyAlignment="1">
      <alignment horizontal="right"/>
    </xf>
    <xf numFmtId="165" fontId="8" fillId="0" borderId="11" xfId="8" applyNumberFormat="1" applyFill="1" applyBorder="1" applyAlignment="1">
      <alignment horizontal="right"/>
    </xf>
    <xf numFmtId="165" fontId="8" fillId="0" borderId="10" xfId="8" applyNumberFormat="1" applyFill="1" applyBorder="1" applyAlignment="1">
      <alignment horizontal="right"/>
    </xf>
    <xf numFmtId="165" fontId="8" fillId="0" borderId="0" xfId="8" applyNumberFormat="1" applyFill="1" applyBorder="1" applyAlignment="1">
      <alignment horizontal="right"/>
    </xf>
    <xf numFmtId="165" fontId="8" fillId="3" borderId="0" xfId="8" applyNumberFormat="1" applyFill="1" applyBorder="1" applyAlignment="1">
      <alignment horizontal="right"/>
    </xf>
    <xf numFmtId="165" fontId="8" fillId="3" borderId="0" xfId="8" applyNumberFormat="1" applyFill="1" applyBorder="1" applyAlignment="1"/>
    <xf numFmtId="49" fontId="98" fillId="0" borderId="0" xfId="2" applyFont="1" applyBorder="1">
      <alignment horizontal="right" vertical="center"/>
    </xf>
    <xf numFmtId="0" fontId="94" fillId="3" borderId="0" xfId="8" applyNumberFormat="1" applyFont="1" applyFill="1" applyBorder="1" applyAlignment="1"/>
    <xf numFmtId="165" fontId="94" fillId="3" borderId="0" xfId="8" applyNumberFormat="1" applyFont="1" applyFill="1" applyBorder="1" applyAlignment="1">
      <alignment horizontal="right"/>
    </xf>
    <xf numFmtId="165" fontId="94" fillId="3" borderId="0" xfId="8" applyNumberFormat="1" applyFont="1" applyFill="1" applyBorder="1" applyAlignment="1"/>
    <xf numFmtId="165" fontId="94" fillId="3" borderId="0" xfId="5" applyNumberFormat="1" applyFont="1" applyBorder="1" applyAlignment="1">
      <alignment horizontal="right"/>
    </xf>
    <xf numFmtId="166" fontId="94" fillId="3" borderId="0" xfId="8" applyNumberFormat="1" applyFont="1" applyFill="1" applyBorder="1" applyAlignment="1">
      <alignment horizontal="right"/>
    </xf>
    <xf numFmtId="166" fontId="94" fillId="3" borderId="0" xfId="8" applyNumberFormat="1" applyFont="1" applyFill="1" applyBorder="1" applyAlignment="1"/>
    <xf numFmtId="166" fontId="94" fillId="3" borderId="0" xfId="5" applyNumberFormat="1" applyFont="1" applyBorder="1" applyAlignment="1">
      <alignment horizontal="right"/>
    </xf>
    <xf numFmtId="170" fontId="94" fillId="3" borderId="0" xfId="8" applyNumberFormat="1" applyFont="1" applyFill="1" applyBorder="1" applyAlignment="1">
      <alignment horizontal="right"/>
    </xf>
    <xf numFmtId="170" fontId="94" fillId="3" borderId="0" xfId="5" applyNumberFormat="1" applyFont="1" applyBorder="1" applyAlignment="1">
      <alignment horizontal="right"/>
    </xf>
    <xf numFmtId="164" fontId="7" fillId="0" borderId="19" xfId="3" applyNumberFormat="1" applyFill="1" applyBorder="1" applyAlignment="1">
      <alignment horizontal="right"/>
    </xf>
    <xf numFmtId="164" fontId="8" fillId="0" borderId="5" xfId="5" applyNumberFormat="1" applyFill="1" applyAlignment="1">
      <alignment horizontal="right"/>
    </xf>
    <xf numFmtId="164" fontId="7" fillId="10" borderId="28" xfId="5" applyNumberFormat="1" applyFont="1" applyFill="1" applyBorder="1" applyAlignment="1">
      <alignment horizontal="right"/>
    </xf>
    <xf numFmtId="164" fontId="8" fillId="0" borderId="28" xfId="5" applyNumberFormat="1" applyFill="1" applyBorder="1" applyAlignment="1">
      <alignment horizontal="right"/>
    </xf>
    <xf numFmtId="164" fontId="7" fillId="10" borderId="85" xfId="5" applyNumberFormat="1" applyFont="1" applyFill="1" applyBorder="1" applyAlignment="1">
      <alignment horizontal="right"/>
    </xf>
    <xf numFmtId="164" fontId="8" fillId="0" borderId="85" xfId="5" applyNumberFormat="1" applyFill="1" applyBorder="1" applyAlignment="1">
      <alignment horizontal="right"/>
    </xf>
    <xf numFmtId="164" fontId="7" fillId="0" borderId="97" xfId="3" applyNumberFormat="1" applyFill="1" applyBorder="1" applyAlignment="1">
      <alignment horizontal="right"/>
    </xf>
    <xf numFmtId="165" fontId="7" fillId="10" borderId="85" xfId="5" applyNumberFormat="1" applyFont="1" applyFill="1" applyBorder="1" applyAlignment="1">
      <alignment horizontal="right"/>
    </xf>
    <xf numFmtId="165" fontId="8" fillId="0" borderId="85" xfId="5" applyNumberFormat="1" applyFill="1" applyBorder="1" applyAlignment="1">
      <alignment horizontal="right"/>
    </xf>
    <xf numFmtId="2" fontId="7" fillId="0" borderId="7" xfId="3" applyNumberFormat="1" applyFill="1" applyBorder="1" applyAlignment="1">
      <alignment horizontal="right"/>
    </xf>
    <xf numFmtId="37" fontId="7" fillId="0" borderId="14" xfId="5" applyNumberFormat="1" applyFont="1" applyFill="1" applyBorder="1" applyAlignment="1"/>
    <xf numFmtId="164" fontId="8" fillId="10" borderId="26" xfId="5" applyNumberFormat="1" applyFont="1" applyFill="1" applyBorder="1" applyAlignment="1">
      <alignment horizontal="right"/>
    </xf>
    <xf numFmtId="164" fontId="7" fillId="0" borderId="14" xfId="5" applyNumberFormat="1" applyFont="1" applyFill="1" applyBorder="1" applyAlignment="1">
      <alignment horizontal="right"/>
    </xf>
    <xf numFmtId="164" fontId="8" fillId="0" borderId="62" xfId="5" applyNumberFormat="1" applyFill="1" applyBorder="1" applyAlignment="1">
      <alignment horizontal="right"/>
    </xf>
    <xf numFmtId="164" fontId="8" fillId="9" borderId="1" xfId="9" applyNumberFormat="1" applyFont="1" applyFill="1" applyBorder="1" applyAlignment="1">
      <alignment horizontal="right"/>
    </xf>
    <xf numFmtId="164" fontId="35" fillId="0" borderId="1" xfId="9" applyNumberFormat="1" applyFont="1" applyFill="1" applyBorder="1" applyAlignment="1">
      <alignment horizontal="right"/>
    </xf>
    <xf numFmtId="164" fontId="7" fillId="7" borderId="34" xfId="9" applyNumberFormat="1" applyFont="1" applyBorder="1" applyAlignment="1">
      <alignment horizontal="right"/>
    </xf>
    <xf numFmtId="164" fontId="7" fillId="7" borderId="33" xfId="9" applyNumberFormat="1" applyFont="1" applyBorder="1" applyAlignment="1">
      <alignment horizontal="right"/>
    </xf>
    <xf numFmtId="164" fontId="8" fillId="0" borderId="25" xfId="8" applyNumberFormat="1" applyFill="1" applyBorder="1" applyAlignment="1">
      <alignment horizontal="right"/>
    </xf>
    <xf numFmtId="164" fontId="8" fillId="0" borderId="5" xfId="8" applyNumberFormat="1" applyFill="1" applyAlignment="1">
      <alignment horizontal="right"/>
    </xf>
    <xf numFmtId="164" fontId="8" fillId="0" borderId="37" xfId="8" applyNumberFormat="1" applyFill="1" applyBorder="1" applyAlignment="1">
      <alignment horizontal="right"/>
    </xf>
    <xf numFmtId="164" fontId="8" fillId="0" borderId="38" xfId="8" applyNumberFormat="1" applyFill="1" applyBorder="1" applyAlignment="1">
      <alignment horizontal="right"/>
    </xf>
    <xf numFmtId="164" fontId="7" fillId="4" borderId="86" xfId="948" applyBorder="1" applyAlignment="1"/>
    <xf numFmtId="164" fontId="7" fillId="4" borderId="87" xfId="948" applyNumberFormat="1" applyBorder="1" applyAlignment="1">
      <alignment horizontal="right"/>
    </xf>
    <xf numFmtId="164" fontId="7" fillId="4" borderId="88" xfId="948" applyNumberFormat="1" applyBorder="1" applyAlignment="1">
      <alignment horizontal="right"/>
    </xf>
    <xf numFmtId="164" fontId="7" fillId="4" borderId="39" xfId="948" applyNumberFormat="1" applyBorder="1" applyAlignment="1">
      <alignment horizontal="right"/>
    </xf>
    <xf numFmtId="164" fontId="7" fillId="4" borderId="85" xfId="948" applyAlignment="1"/>
    <xf numFmtId="164" fontId="8" fillId="0" borderId="3" xfId="3" applyNumberFormat="1" applyFont="1" applyAlignment="1">
      <alignment horizontal="right"/>
    </xf>
    <xf numFmtId="164" fontId="7" fillId="7" borderId="31" xfId="9" applyNumberFormat="1" applyFont="1" applyBorder="1" applyAlignment="1">
      <alignment horizontal="right"/>
    </xf>
    <xf numFmtId="164" fontId="7" fillId="4" borderId="87" xfId="948" applyBorder="1" applyAlignment="1">
      <alignment horizontal="left"/>
    </xf>
    <xf numFmtId="164" fontId="7" fillId="4" borderId="87" xfId="948" applyBorder="1" applyAlignment="1">
      <alignment horizontal="right"/>
    </xf>
    <xf numFmtId="164" fontId="7" fillId="4" borderId="88" xfId="948" applyBorder="1" applyAlignment="1">
      <alignment horizontal="right"/>
    </xf>
    <xf numFmtId="164" fontId="7" fillId="4" borderId="39" xfId="948" applyBorder="1" applyAlignment="1">
      <alignment horizontal="right"/>
    </xf>
    <xf numFmtId="37" fontId="7" fillId="0" borderId="5" xfId="5" applyNumberFormat="1" applyFont="1" applyFill="1" applyAlignment="1"/>
    <xf numFmtId="0" fontId="7" fillId="4" borderId="86" xfId="948" applyNumberFormat="1" applyBorder="1" applyAlignment="1"/>
    <xf numFmtId="164" fontId="7" fillId="4" borderId="86" xfId="948" applyNumberFormat="1" applyFont="1" applyBorder="1" applyAlignment="1">
      <alignment horizontal="right"/>
    </xf>
    <xf numFmtId="164" fontId="7" fillId="4" borderId="86" xfId="948" applyNumberFormat="1" applyBorder="1" applyAlignment="1">
      <alignment horizontal="right"/>
    </xf>
    <xf numFmtId="164" fontId="7" fillId="10" borderId="88" xfId="948" applyNumberFormat="1" applyFill="1" applyBorder="1" applyAlignment="1">
      <alignment horizontal="right"/>
    </xf>
    <xf numFmtId="164" fontId="7" fillId="0" borderId="5" xfId="5" applyNumberFormat="1" applyFont="1" applyFill="1" applyAlignment="1"/>
    <xf numFmtId="164" fontId="7" fillId="10" borderId="86" xfId="948" applyNumberFormat="1" applyFont="1" applyFill="1" applyBorder="1" applyAlignment="1">
      <alignment horizontal="right"/>
    </xf>
    <xf numFmtId="164" fontId="7" fillId="10" borderId="86" xfId="948" applyNumberFormat="1" applyFill="1" applyBorder="1" applyAlignment="1">
      <alignment horizontal="right"/>
    </xf>
    <xf numFmtId="164" fontId="7" fillId="0" borderId="5" xfId="5" applyNumberFormat="1" applyFont="1" applyFill="1" applyAlignment="1">
      <alignment horizontal="right"/>
    </xf>
    <xf numFmtId="0" fontId="7" fillId="6" borderId="4" xfId="948" applyNumberFormat="1" applyFill="1" applyBorder="1" applyAlignment="1"/>
    <xf numFmtId="164" fontId="7" fillId="9" borderId="42" xfId="948" applyNumberFormat="1" applyFill="1" applyBorder="1" applyAlignment="1">
      <alignment horizontal="right"/>
    </xf>
    <xf numFmtId="164" fontId="7" fillId="0" borderId="42" xfId="948" applyNumberFormat="1" applyFill="1" applyBorder="1" applyAlignment="1">
      <alignment horizontal="right"/>
    </xf>
    <xf numFmtId="164" fontId="8" fillId="10" borderId="5" xfId="5" applyNumberFormat="1" applyFont="1" applyFill="1" applyAlignment="1">
      <alignment horizontal="right"/>
    </xf>
    <xf numFmtId="164" fontId="8" fillId="10" borderId="0" xfId="5" applyNumberFormat="1" applyFont="1" applyFill="1" applyBorder="1" applyAlignment="1">
      <alignment horizontal="right"/>
    </xf>
    <xf numFmtId="0" fontId="7" fillId="6" borderId="42" xfId="948" applyNumberFormat="1" applyFill="1" applyBorder="1" applyAlignment="1"/>
    <xf numFmtId="164" fontId="7" fillId="6" borderId="43" xfId="948" applyNumberFormat="1" applyFill="1" applyBorder="1" applyAlignment="1">
      <alignment horizontal="right"/>
    </xf>
    <xf numFmtId="0" fontId="7" fillId="0" borderId="42" xfId="948" applyNumberFormat="1" applyFill="1" applyBorder="1" applyAlignment="1"/>
    <xf numFmtId="0" fontId="0" fillId="0" borderId="0" xfId="0" applyBorder="1" applyAlignment="1"/>
    <xf numFmtId="164" fontId="8" fillId="0" borderId="82" xfId="5" applyNumberFormat="1" applyFill="1" applyBorder="1" applyAlignment="1">
      <alignment horizontal="right"/>
    </xf>
    <xf numFmtId="0" fontId="11" fillId="25" borderId="0" xfId="6" applyFill="1" applyAlignment="1">
      <alignment vertical="top"/>
    </xf>
    <xf numFmtId="164" fontId="7" fillId="0" borderId="14" xfId="5" applyNumberFormat="1" applyFont="1" applyFill="1" applyBorder="1" applyAlignment="1"/>
    <xf numFmtId="0" fontId="7" fillId="0" borderId="15" xfId="5" applyNumberFormat="1" applyFont="1" applyFill="1" applyBorder="1" applyAlignment="1"/>
    <xf numFmtId="0" fontId="8" fillId="0" borderId="15" xfId="5" applyNumberFormat="1" applyFill="1" applyBorder="1" applyAlignment="1">
      <alignment horizontal="right"/>
    </xf>
    <xf numFmtId="9" fontId="8" fillId="0" borderId="15" xfId="5" applyNumberFormat="1" applyFill="1" applyBorder="1" applyAlignment="1">
      <alignment horizontal="right"/>
    </xf>
    <xf numFmtId="9" fontId="8" fillId="0" borderId="27" xfId="5" applyNumberFormat="1" applyFill="1" applyBorder="1" applyAlignment="1">
      <alignment horizontal="right"/>
    </xf>
    <xf numFmtId="0" fontId="8" fillId="0" borderId="0" xfId="5" applyNumberFormat="1" applyFill="1" applyBorder="1" applyAlignment="1">
      <alignment horizontal="left"/>
    </xf>
    <xf numFmtId="0" fontId="7" fillId="0" borderId="13" xfId="5" applyNumberFormat="1" applyFont="1" applyFill="1" applyBorder="1" applyAlignment="1"/>
    <xf numFmtId="9" fontId="8" fillId="10" borderId="15" xfId="5" applyNumberFormat="1" applyFont="1" applyFill="1" applyBorder="1" applyAlignment="1">
      <alignment horizontal="right"/>
    </xf>
    <xf numFmtId="9" fontId="8" fillId="10" borderId="27" xfId="5" applyNumberFormat="1" applyFont="1" applyFill="1" applyBorder="1" applyAlignment="1">
      <alignment horizontal="right"/>
    </xf>
    <xf numFmtId="0" fontId="7" fillId="4" borderId="86" xfId="948" applyNumberFormat="1" applyFont="1" applyBorder="1" applyAlignment="1"/>
    <xf numFmtId="164" fontId="8" fillId="0" borderId="66" xfId="5" applyNumberFormat="1" applyFill="1" applyBorder="1" applyAlignment="1">
      <alignment horizontal="right"/>
    </xf>
    <xf numFmtId="164" fontId="7" fillId="0" borderId="12" xfId="5" applyNumberFormat="1" applyFont="1" applyFill="1" applyBorder="1" applyAlignment="1"/>
    <xf numFmtId="167" fontId="7" fillId="10" borderId="87" xfId="948" applyNumberFormat="1" applyFont="1" applyFill="1" applyBorder="1" applyAlignment="1">
      <alignment horizontal="right"/>
    </xf>
    <xf numFmtId="167" fontId="7" fillId="10" borderId="87" xfId="948" applyNumberFormat="1" applyFill="1" applyBorder="1" applyAlignment="1">
      <alignment horizontal="right"/>
    </xf>
    <xf numFmtId="167" fontId="7" fillId="4" borderId="69" xfId="948" applyNumberFormat="1" applyBorder="1" applyAlignment="1">
      <alignment horizontal="right"/>
    </xf>
    <xf numFmtId="167" fontId="7" fillId="4" borderId="93" xfId="948" applyNumberFormat="1" applyBorder="1" applyAlignment="1">
      <alignment horizontal="right"/>
    </xf>
    <xf numFmtId="164" fontId="8" fillId="0" borderId="68" xfId="5" applyNumberFormat="1" applyFill="1" applyBorder="1" applyAlignment="1">
      <alignment horizontal="right"/>
    </xf>
    <xf numFmtId="164" fontId="7" fillId="10" borderId="87" xfId="948" applyNumberFormat="1" applyFill="1" applyBorder="1" applyAlignment="1">
      <alignment horizontal="right"/>
    </xf>
    <xf numFmtId="164" fontId="8" fillId="0" borderId="17" xfId="5" applyNumberFormat="1" applyFill="1" applyBorder="1" applyAlignment="1">
      <alignment horizontal="right"/>
    </xf>
    <xf numFmtId="0" fontId="7" fillId="0" borderId="5" xfId="5" applyNumberFormat="1" applyFont="1" applyFill="1" applyAlignment="1"/>
    <xf numFmtId="167" fontId="8" fillId="0" borderId="5" xfId="5" applyNumberFormat="1" applyFill="1" applyAlignment="1">
      <alignment horizontal="right"/>
    </xf>
    <xf numFmtId="167" fontId="8" fillId="0" borderId="0" xfId="5" applyNumberFormat="1" applyFill="1" applyBorder="1" applyAlignment="1">
      <alignment horizontal="right"/>
    </xf>
    <xf numFmtId="0" fontId="7" fillId="0" borderId="14" xfId="5" applyNumberFormat="1" applyFont="1" applyFill="1" applyBorder="1" applyAlignment="1"/>
    <xf numFmtId="167" fontId="8" fillId="2" borderId="14" xfId="956" applyNumberFormat="1" applyFont="1" applyFill="1" applyBorder="1" applyAlignment="1">
      <alignment horizontal="right" vertical="center"/>
    </xf>
    <xf numFmtId="167" fontId="8" fillId="0" borderId="14" xfId="956" applyNumberFormat="1" applyFont="1" applyFill="1" applyBorder="1" applyAlignment="1">
      <alignment horizontal="right" vertical="center"/>
    </xf>
    <xf numFmtId="167" fontId="8" fillId="2" borderId="26" xfId="956" applyNumberFormat="1" applyFont="1" applyFill="1" applyBorder="1" applyAlignment="1">
      <alignment horizontal="right" vertical="center"/>
    </xf>
    <xf numFmtId="167" fontId="8" fillId="0" borderId="26" xfId="956" applyNumberFormat="1" applyFont="1" applyFill="1" applyBorder="1" applyAlignment="1">
      <alignment horizontal="right" vertical="center"/>
    </xf>
    <xf numFmtId="37" fontId="7" fillId="14" borderId="58" xfId="4" applyNumberFormat="1" applyFont="1" applyFill="1" applyBorder="1">
      <alignment horizontal="right" vertical="center"/>
    </xf>
    <xf numFmtId="37" fontId="64" fillId="0" borderId="0" xfId="0" applyNumberFormat="1" applyFont="1"/>
    <xf numFmtId="49" fontId="28" fillId="0" borderId="0" xfId="369" applyBorder="1">
      <alignment horizontal="right" vertical="center"/>
    </xf>
    <xf numFmtId="164" fontId="8" fillId="3" borderId="143" xfId="8" applyNumberFormat="1" applyFill="1" applyBorder="1" applyAlignment="1">
      <alignment horizontal="right"/>
    </xf>
    <xf numFmtId="164" fontId="8" fillId="0" borderId="0" xfId="8" applyNumberFormat="1" applyFill="1" applyBorder="1" applyAlignment="1">
      <alignment horizontal="right"/>
    </xf>
    <xf numFmtId="164" fontId="8" fillId="3" borderId="0" xfId="5" applyNumberFormat="1" applyFill="1" applyBorder="1" applyAlignment="1">
      <alignment horizontal="right"/>
    </xf>
    <xf numFmtId="164" fontId="66" fillId="0" borderId="0" xfId="947" applyNumberFormat="1" applyFill="1" applyBorder="1"/>
    <xf numFmtId="164" fontId="66" fillId="0" borderId="0" xfId="947" applyNumberFormat="1" applyFill="1" applyBorder="1" applyAlignment="1">
      <alignment horizontal="right"/>
    </xf>
    <xf numFmtId="168" fontId="7" fillId="3" borderId="14" xfId="5" applyNumberFormat="1" applyFont="1" applyFill="1" applyBorder="1" applyAlignment="1">
      <alignment horizontal="right"/>
    </xf>
    <xf numFmtId="164" fontId="7" fillId="3" borderId="14" xfId="5" applyNumberFormat="1" applyFont="1" applyFill="1" applyBorder="1" applyAlignment="1">
      <alignment horizontal="right"/>
    </xf>
    <xf numFmtId="164" fontId="8" fillId="3" borderId="80" xfId="5" applyNumberFormat="1" applyFill="1" applyBorder="1" applyAlignment="1">
      <alignment horizontal="right"/>
    </xf>
    <xf numFmtId="0" fontId="0" fillId="6" borderId="26" xfId="0" applyFill="1" applyBorder="1"/>
    <xf numFmtId="0" fontId="28" fillId="6" borderId="80" xfId="369" applyNumberFormat="1" applyFill="1" applyBorder="1">
      <alignment horizontal="right" vertical="center"/>
    </xf>
    <xf numFmtId="168" fontId="8" fillId="3" borderId="100" xfId="5" applyNumberFormat="1" applyFill="1" applyBorder="1" applyAlignment="1">
      <alignment horizontal="right"/>
    </xf>
    <xf numFmtId="0" fontId="7" fillId="6" borderId="108" xfId="3" applyNumberFormat="1" applyFill="1" applyBorder="1" applyAlignment="1">
      <alignment horizontal="right"/>
    </xf>
    <xf numFmtId="0" fontId="7" fillId="6" borderId="80" xfId="3" applyNumberFormat="1" applyFill="1" applyBorder="1" applyAlignment="1">
      <alignment horizontal="right"/>
    </xf>
    <xf numFmtId="0" fontId="8" fillId="3" borderId="14" xfId="5" applyNumberFormat="1" applyFill="1" applyBorder="1" applyAlignment="1">
      <alignment horizontal="right"/>
    </xf>
    <xf numFmtId="168" fontId="8" fillId="3" borderId="14" xfId="5" applyNumberFormat="1" applyFill="1" applyBorder="1" applyAlignment="1">
      <alignment horizontal="right"/>
    </xf>
    <xf numFmtId="168" fontId="8" fillId="3" borderId="26" xfId="5" applyNumberFormat="1" applyFill="1" applyBorder="1" applyAlignment="1">
      <alignment horizontal="right"/>
    </xf>
    <xf numFmtId="0" fontId="8" fillId="6" borderId="105" xfId="3" applyNumberFormat="1" applyFont="1" applyFill="1" applyBorder="1" applyAlignment="1">
      <alignment horizontal="right"/>
    </xf>
    <xf numFmtId="164" fontId="7" fillId="6" borderId="109" xfId="3" applyNumberFormat="1" applyFill="1" applyBorder="1" applyAlignment="1">
      <alignment horizontal="right"/>
    </xf>
    <xf numFmtId="0" fontId="8" fillId="3" borderId="75" xfId="5" applyNumberFormat="1" applyFill="1" applyBorder="1" applyAlignment="1">
      <alignment horizontal="right"/>
    </xf>
    <xf numFmtId="0" fontId="33" fillId="0" borderId="0" xfId="0" applyFont="1"/>
    <xf numFmtId="164" fontId="8" fillId="3" borderId="5" xfId="5" quotePrefix="1" applyNumberFormat="1" applyFill="1" applyAlignment="1">
      <alignment horizontal="right"/>
    </xf>
    <xf numFmtId="0" fontId="33" fillId="0" borderId="0" xfId="6" applyFont="1" applyAlignment="1">
      <alignment vertical="top"/>
    </xf>
    <xf numFmtId="0" fontId="43" fillId="0" borderId="0" xfId="0" applyFont="1" applyFill="1"/>
    <xf numFmtId="49" fontId="47" fillId="0" borderId="73" xfId="367" applyFont="1" applyFill="1" applyAlignment="1">
      <alignment horizontal="left" vertical="center"/>
    </xf>
    <xf numFmtId="0" fontId="46" fillId="0" borderId="74" xfId="367" applyNumberFormat="1" applyFill="1" applyBorder="1">
      <alignment horizontal="right" vertical="center"/>
    </xf>
    <xf numFmtId="0" fontId="46" fillId="0" borderId="73" xfId="367" applyNumberFormat="1" applyFill="1">
      <alignment horizontal="right" vertical="center"/>
    </xf>
    <xf numFmtId="0" fontId="8" fillId="0" borderId="5" xfId="5" applyNumberFormat="1" applyFill="1" applyAlignment="1">
      <alignment vertical="center"/>
    </xf>
    <xf numFmtId="164" fontId="8" fillId="0" borderId="26" xfId="8" applyNumberFormat="1" applyFill="1" applyBorder="1" applyAlignment="1">
      <alignment horizontal="right" vertical="center"/>
    </xf>
    <xf numFmtId="0" fontId="8" fillId="0" borderId="129" xfId="5" applyNumberFormat="1" applyFill="1" applyBorder="1" applyAlignment="1">
      <alignment wrapText="1"/>
    </xf>
    <xf numFmtId="164" fontId="8" fillId="0" borderId="128" xfId="8" applyNumberFormat="1" applyFill="1" applyBorder="1" applyAlignment="1">
      <alignment horizontal="right"/>
    </xf>
    <xf numFmtId="9" fontId="83" fillId="0" borderId="0" xfId="956" applyFont="1" applyFill="1"/>
    <xf numFmtId="9" fontId="0" fillId="0" borderId="0" xfId="956" applyFont="1"/>
    <xf numFmtId="9" fontId="35" fillId="3" borderId="134" xfId="956" applyFont="1" applyFill="1" applyBorder="1" applyAlignment="1">
      <alignment horizontal="right"/>
    </xf>
    <xf numFmtId="164" fontId="35" fillId="3" borderId="14" xfId="5" applyNumberFormat="1" applyFont="1" applyBorder="1" applyAlignment="1">
      <alignment horizontal="right"/>
    </xf>
    <xf numFmtId="9" fontId="35" fillId="3" borderId="15" xfId="956" applyFont="1" applyFill="1" applyBorder="1" applyAlignment="1">
      <alignment horizontal="right"/>
    </xf>
    <xf numFmtId="164" fontId="35" fillId="3" borderId="26" xfId="5" applyNumberFormat="1" applyFont="1" applyBorder="1" applyAlignment="1">
      <alignment horizontal="right"/>
    </xf>
    <xf numFmtId="9" fontId="35" fillId="3" borderId="27" xfId="956" applyFont="1" applyFill="1" applyBorder="1" applyAlignment="1">
      <alignment horizontal="right"/>
    </xf>
    <xf numFmtId="164" fontId="35" fillId="4" borderId="27" xfId="8" applyNumberFormat="1" applyFont="1" applyBorder="1" applyAlignment="1">
      <alignment horizontal="right"/>
    </xf>
    <xf numFmtId="9" fontId="7" fillId="4" borderId="88" xfId="956" applyFont="1" applyFill="1" applyBorder="1" applyAlignment="1">
      <alignment horizontal="right"/>
    </xf>
    <xf numFmtId="9" fontId="79" fillId="3" borderId="91" xfId="956" applyFont="1" applyFill="1" applyBorder="1" applyAlignment="1">
      <alignment horizontal="right"/>
    </xf>
    <xf numFmtId="164" fontId="35" fillId="3" borderId="5" xfId="5" applyNumberFormat="1" applyFont="1" applyAlignment="1">
      <alignment horizontal="right"/>
    </xf>
    <xf numFmtId="9" fontId="35" fillId="3" borderId="26" xfId="956" applyFont="1" applyFill="1" applyBorder="1" applyAlignment="1">
      <alignment horizontal="right"/>
    </xf>
    <xf numFmtId="164" fontId="35" fillId="4" borderId="26" xfId="8" applyNumberFormat="1" applyFont="1" applyBorder="1" applyAlignment="1">
      <alignment horizontal="right"/>
    </xf>
    <xf numFmtId="9" fontId="35" fillId="3" borderId="5" xfId="5" applyNumberFormat="1" applyFont="1" applyAlignment="1">
      <alignment horizontal="right"/>
    </xf>
    <xf numFmtId="9" fontId="7" fillId="18" borderId="132" xfId="956" applyFont="1" applyFill="1" applyBorder="1" applyAlignment="1">
      <alignment horizontal="right"/>
    </xf>
    <xf numFmtId="164" fontId="8" fillId="10" borderId="74" xfId="5" applyNumberFormat="1" applyFont="1" applyFill="1" applyBorder="1" applyAlignment="1">
      <alignment horizontal="right"/>
    </xf>
    <xf numFmtId="0" fontId="8" fillId="3" borderId="5" xfId="5" quotePrefix="1" applyNumberFormat="1" applyAlignment="1"/>
    <xf numFmtId="164" fontId="8" fillId="4" borderId="58" xfId="0" applyNumberFormat="1" applyFont="1" applyFill="1" applyBorder="1" applyAlignment="1">
      <alignment horizontal="right"/>
    </xf>
    <xf numFmtId="37" fontId="8" fillId="5" borderId="144" xfId="0" applyNumberFormat="1" applyFont="1" applyFill="1" applyBorder="1" applyAlignment="1">
      <alignment horizontal="right"/>
    </xf>
    <xf numFmtId="37" fontId="8" fillId="5" borderId="58" xfId="0" applyNumberFormat="1" applyFont="1" applyFill="1" applyBorder="1" applyAlignment="1">
      <alignment horizontal="right"/>
    </xf>
    <xf numFmtId="164" fontId="8" fillId="4" borderId="59" xfId="0" applyNumberFormat="1" applyFont="1" applyFill="1" applyBorder="1" applyAlignment="1">
      <alignment horizontal="right"/>
    </xf>
    <xf numFmtId="37" fontId="8" fillId="5" borderId="59" xfId="0" applyNumberFormat="1" applyFont="1" applyFill="1" applyBorder="1" applyAlignment="1">
      <alignment horizontal="right"/>
    </xf>
    <xf numFmtId="39" fontId="7" fillId="4" borderId="145" xfId="0" applyNumberFormat="1" applyFont="1" applyFill="1" applyBorder="1" applyAlignment="1">
      <alignment horizontal="right"/>
    </xf>
    <xf numFmtId="39" fontId="7" fillId="5" borderId="95" xfId="0" applyNumberFormat="1" applyFont="1" applyFill="1" applyBorder="1" applyAlignment="1">
      <alignment horizontal="right"/>
    </xf>
    <xf numFmtId="39" fontId="8" fillId="4" borderId="58" xfId="0" applyNumberFormat="1" applyFont="1" applyFill="1" applyBorder="1" applyAlignment="1">
      <alignment horizontal="right"/>
    </xf>
    <xf numFmtId="0" fontId="8" fillId="5" borderId="58" xfId="0" applyFont="1" applyFill="1" applyBorder="1" applyAlignment="1">
      <alignment horizontal="right"/>
    </xf>
    <xf numFmtId="39" fontId="8" fillId="5" borderId="58" xfId="0" applyNumberFormat="1" applyFont="1" applyFill="1" applyBorder="1" applyAlignment="1">
      <alignment horizontal="right"/>
    </xf>
    <xf numFmtId="39" fontId="8" fillId="4" borderId="59" xfId="0" applyNumberFormat="1" applyFont="1" applyFill="1" applyBorder="1" applyAlignment="1">
      <alignment horizontal="right"/>
    </xf>
    <xf numFmtId="0" fontId="8" fillId="5" borderId="59" xfId="0" applyFont="1" applyFill="1" applyBorder="1" applyAlignment="1">
      <alignment horizontal="right"/>
    </xf>
    <xf numFmtId="39" fontId="8" fillId="5" borderId="59" xfId="0" applyNumberFormat="1" applyFont="1" applyFill="1" applyBorder="1" applyAlignment="1">
      <alignment horizontal="right"/>
    </xf>
    <xf numFmtId="169" fontId="8" fillId="4" borderId="58" xfId="0" applyNumberFormat="1" applyFont="1" applyFill="1" applyBorder="1" applyAlignment="1">
      <alignment horizontal="right"/>
    </xf>
    <xf numFmtId="169" fontId="8" fillId="5" borderId="58" xfId="0" applyNumberFormat="1" applyFont="1" applyFill="1" applyBorder="1" applyAlignment="1">
      <alignment horizontal="right"/>
    </xf>
    <xf numFmtId="169" fontId="8" fillId="4" borderId="59" xfId="0" applyNumberFormat="1" applyFont="1" applyFill="1" applyBorder="1" applyAlignment="1">
      <alignment horizontal="right"/>
    </xf>
    <xf numFmtId="169" fontId="8" fillId="5" borderId="59" xfId="0" applyNumberFormat="1" applyFont="1" applyFill="1" applyBorder="1" applyAlignment="1">
      <alignment horizontal="right"/>
    </xf>
    <xf numFmtId="164" fontId="7" fillId="4" borderId="145" xfId="0" applyNumberFormat="1" applyFont="1" applyFill="1" applyBorder="1" applyAlignment="1">
      <alignment horizontal="right"/>
    </xf>
    <xf numFmtId="37" fontId="7" fillId="5" borderId="95" xfId="0" applyNumberFormat="1" applyFont="1" applyFill="1" applyBorder="1" applyAlignment="1">
      <alignment horizontal="right"/>
    </xf>
    <xf numFmtId="39" fontId="8" fillId="4" borderId="146" xfId="0" applyNumberFormat="1" applyFont="1" applyFill="1" applyBorder="1" applyAlignment="1">
      <alignment horizontal="right"/>
    </xf>
    <xf numFmtId="0" fontId="8" fillId="5" borderId="146" xfId="0" applyFont="1" applyFill="1" applyBorder="1" applyAlignment="1">
      <alignment horizontal="right"/>
    </xf>
    <xf numFmtId="39" fontId="8" fillId="5" borderId="146" xfId="0" applyNumberFormat="1" applyFont="1" applyFill="1" applyBorder="1" applyAlignment="1">
      <alignment horizontal="right"/>
    </xf>
    <xf numFmtId="4" fontId="8" fillId="4" borderId="58" xfId="0" applyNumberFormat="1" applyFont="1" applyFill="1" applyBorder="1" applyAlignment="1">
      <alignment horizontal="right"/>
    </xf>
    <xf numFmtId="9" fontId="8" fillId="4" borderId="58" xfId="0" applyNumberFormat="1" applyFont="1" applyFill="1" applyBorder="1" applyAlignment="1">
      <alignment horizontal="right"/>
    </xf>
    <xf numFmtId="9" fontId="8" fillId="5" borderId="58" xfId="0" applyNumberFormat="1" applyFont="1" applyFill="1" applyBorder="1" applyAlignment="1">
      <alignment horizontal="right"/>
    </xf>
    <xf numFmtId="173" fontId="65" fillId="4" borderId="58" xfId="0" applyNumberFormat="1" applyFont="1" applyFill="1" applyBorder="1" applyAlignment="1">
      <alignment horizontal="right"/>
    </xf>
    <xf numFmtId="173" fontId="8" fillId="5" borderId="58" xfId="0" applyNumberFormat="1" applyFont="1" applyFill="1" applyBorder="1" applyAlignment="1">
      <alignment horizontal="right"/>
    </xf>
    <xf numFmtId="10" fontId="8" fillId="4" borderId="57" xfId="0" applyNumberFormat="1" applyFont="1" applyFill="1" applyBorder="1" applyAlignment="1">
      <alignment horizontal="right"/>
    </xf>
    <xf numFmtId="10" fontId="8" fillId="5" borderId="57" xfId="0" applyNumberFormat="1" applyFont="1" applyFill="1" applyBorder="1" applyAlignment="1">
      <alignment horizontal="right"/>
    </xf>
    <xf numFmtId="4" fontId="35" fillId="10" borderId="14" xfId="5" applyNumberFormat="1" applyFont="1" applyFill="1" applyBorder="1" applyAlignment="1">
      <alignment horizontal="right"/>
    </xf>
    <xf numFmtId="4" fontId="35" fillId="4" borderId="58" xfId="0" applyNumberFormat="1" applyFont="1" applyFill="1" applyBorder="1" applyAlignment="1">
      <alignment horizontal="right"/>
    </xf>
    <xf numFmtId="49" fontId="33" fillId="0" borderId="0" xfId="0" applyNumberFormat="1" applyFont="1" applyFill="1" applyBorder="1" applyAlignment="1">
      <alignment vertical="top" wrapText="1"/>
    </xf>
    <xf numFmtId="0" fontId="33" fillId="12" borderId="0" xfId="0" applyNumberFormat="1" applyFont="1" applyFill="1" applyBorder="1" applyAlignment="1">
      <alignment vertical="top" wrapText="1"/>
    </xf>
    <xf numFmtId="49" fontId="33" fillId="12" borderId="0" xfId="0" applyNumberFormat="1" applyFont="1" applyFill="1" applyBorder="1" applyAlignment="1">
      <alignment vertical="top" wrapText="1"/>
    </xf>
    <xf numFmtId="49" fontId="49" fillId="0" borderId="78" xfId="369" applyFont="1" applyFill="1" applyAlignment="1">
      <alignment horizontal="left" vertical="center"/>
    </xf>
    <xf numFmtId="0" fontId="28" fillId="0" borderId="80" xfId="369" applyNumberFormat="1" applyFill="1" applyBorder="1">
      <alignment horizontal="right" vertical="center"/>
    </xf>
    <xf numFmtId="0" fontId="28" fillId="0" borderId="79" xfId="369" applyNumberFormat="1" applyFill="1" applyBorder="1">
      <alignment horizontal="right" vertical="center"/>
    </xf>
    <xf numFmtId="20" fontId="8" fillId="0" borderId="5" xfId="5" applyNumberFormat="1" applyFill="1" applyAlignment="1">
      <alignment wrapText="1"/>
    </xf>
    <xf numFmtId="20" fontId="8" fillId="0" borderId="77" xfId="5" applyNumberFormat="1" applyFill="1" applyBorder="1" applyAlignment="1">
      <alignment wrapText="1"/>
    </xf>
    <xf numFmtId="172" fontId="8" fillId="0" borderId="75" xfId="5" applyNumberFormat="1" applyFill="1" applyBorder="1" applyAlignment="1">
      <alignment horizontal="right" vertical="center"/>
    </xf>
    <xf numFmtId="164" fontId="8" fillId="0" borderId="76" xfId="8" applyNumberFormat="1" applyFill="1" applyBorder="1" applyAlignment="1">
      <alignment horizontal="right" vertical="center"/>
    </xf>
    <xf numFmtId="3" fontId="8" fillId="0" borderId="76" xfId="8" applyNumberFormat="1" applyFill="1" applyBorder="1" applyAlignment="1">
      <alignment horizontal="right" vertical="center"/>
    </xf>
    <xf numFmtId="0" fontId="0" fillId="0" borderId="0" xfId="0"/>
    <xf numFmtId="0" fontId="0" fillId="0" borderId="0" xfId="0" applyBorder="1"/>
    <xf numFmtId="0" fontId="4" fillId="0" borderId="0" xfId="1" applyNumberFormat="1" applyFill="1">
      <alignment horizontal="left"/>
    </xf>
    <xf numFmtId="0" fontId="0" fillId="0" borderId="0" xfId="0"/>
    <xf numFmtId="0" fontId="0" fillId="0" borderId="0" xfId="0" applyBorder="1"/>
    <xf numFmtId="0" fontId="11" fillId="0" borderId="0" xfId="6" applyAlignment="1">
      <alignment vertical="top"/>
    </xf>
    <xf numFmtId="0" fontId="4" fillId="0" borderId="0" xfId="1" applyNumberFormat="1" applyAlignment="1"/>
    <xf numFmtId="0" fontId="11" fillId="0" borderId="0" xfId="946" applyFont="1" applyAlignment="1">
      <alignment vertical="top" wrapText="1"/>
    </xf>
    <xf numFmtId="0" fontId="11" fillId="0" borderId="0" xfId="6" applyFont="1" applyAlignment="1">
      <alignment vertical="top" wrapText="1"/>
    </xf>
    <xf numFmtId="0" fontId="0" fillId="0" borderId="0" xfId="0" applyAlignment="1">
      <alignment wrapText="1"/>
    </xf>
    <xf numFmtId="0" fontId="61" fillId="0" borderId="0" xfId="0" applyFont="1"/>
    <xf numFmtId="0" fontId="30" fillId="21" borderId="0" xfId="0" applyFont="1" applyFill="1" applyAlignment="1">
      <alignment horizontal="left" vertical="center" indent="1"/>
    </xf>
    <xf numFmtId="0" fontId="8" fillId="0" borderId="141" xfId="712" applyFont="1" applyBorder="1"/>
    <xf numFmtId="0" fontId="108" fillId="24" borderId="0" xfId="0" applyFont="1" applyFill="1" applyAlignment="1">
      <alignment horizontal="left" vertical="center" indent="1"/>
    </xf>
    <xf numFmtId="0" fontId="108" fillId="21" borderId="0" xfId="0" applyFont="1" applyFill="1" applyAlignment="1">
      <alignment horizontal="left" vertical="center" indent="1"/>
    </xf>
    <xf numFmtId="0" fontId="108" fillId="22" borderId="0" xfId="0" applyFont="1" applyFill="1" applyAlignment="1">
      <alignment horizontal="left" vertical="center" indent="1"/>
    </xf>
    <xf numFmtId="0" fontId="108" fillId="23" borderId="0" xfId="0" applyFont="1" applyFill="1" applyAlignment="1">
      <alignment horizontal="left" vertical="center" indent="1"/>
    </xf>
    <xf numFmtId="0" fontId="103" fillId="0" borderId="0" xfId="712" applyFont="1" applyAlignment="1">
      <alignment horizontal="left" vertical="top" indent="1"/>
    </xf>
    <xf numFmtId="0" fontId="104" fillId="0" borderId="0" xfId="712" applyFont="1" applyAlignment="1">
      <alignment horizontal="left" vertical="top" indent="1"/>
    </xf>
    <xf numFmtId="0" fontId="105" fillId="0" borderId="0" xfId="712" applyFont="1" applyAlignment="1">
      <alignment horizontal="left" vertical="top" indent="1"/>
    </xf>
    <xf numFmtId="0" fontId="106" fillId="0" borderId="0" xfId="712" applyFont="1" applyAlignment="1">
      <alignment horizontal="left" vertical="top" indent="1"/>
    </xf>
    <xf numFmtId="0" fontId="107" fillId="0" borderId="0" xfId="712" applyFont="1" applyAlignment="1">
      <alignment horizontal="left" vertical="top" indent="1"/>
    </xf>
    <xf numFmtId="0" fontId="8" fillId="0" borderId="141" xfId="712" applyFont="1" applyBorder="1" applyAlignment="1">
      <alignment horizontal="left" indent="1"/>
    </xf>
    <xf numFmtId="164" fontId="8" fillId="6" borderId="0" xfId="8" applyNumberFormat="1" applyFill="1" applyBorder="1" applyAlignment="1">
      <alignment horizontal="right"/>
    </xf>
    <xf numFmtId="164" fontId="66" fillId="26" borderId="0" xfId="947" applyNumberFormat="1" applyFill="1" applyBorder="1" applyAlignment="1">
      <alignment horizontal="right"/>
    </xf>
    <xf numFmtId="0" fontId="0" fillId="6" borderId="0" xfId="0" applyFill="1" applyBorder="1"/>
    <xf numFmtId="0" fontId="11" fillId="6" borderId="0" xfId="946" applyFill="1" applyBorder="1">
      <alignment vertical="top"/>
    </xf>
    <xf numFmtId="49" fontId="28" fillId="6" borderId="0" xfId="369" applyFill="1" applyBorder="1">
      <alignment horizontal="right" vertical="center"/>
    </xf>
    <xf numFmtId="164" fontId="66" fillId="6" borderId="0" xfId="947" applyNumberFormat="1" applyFill="1" applyBorder="1" applyAlignment="1">
      <alignment horizontal="right"/>
    </xf>
    <xf numFmtId="0" fontId="18" fillId="6" borderId="0" xfId="0" applyFont="1" applyFill="1" applyBorder="1"/>
    <xf numFmtId="166" fontId="7" fillId="3" borderId="125" xfId="5" applyNumberFormat="1" applyFont="1" applyBorder="1" applyAlignment="1">
      <alignment horizontal="right"/>
    </xf>
    <xf numFmtId="164" fontId="8" fillId="3" borderId="111" xfId="5" applyNumberFormat="1" applyBorder="1" applyAlignment="1">
      <alignment horizontal="right"/>
    </xf>
    <xf numFmtId="166" fontId="8" fillId="3" borderId="118" xfId="5" applyNumberFormat="1" applyBorder="1" applyAlignment="1">
      <alignment horizontal="right"/>
    </xf>
    <xf numFmtId="166" fontId="7" fillId="3" borderId="0" xfId="5" applyNumberFormat="1" applyFont="1" applyBorder="1" applyAlignment="1">
      <alignment horizontal="right"/>
    </xf>
    <xf numFmtId="164" fontId="7" fillId="3" borderId="0" xfId="5" applyNumberFormat="1" applyFont="1" applyBorder="1" applyAlignment="1">
      <alignment horizontal="right"/>
    </xf>
    <xf numFmtId="166" fontId="8" fillId="3" borderId="0" xfId="5" applyNumberFormat="1" applyBorder="1" applyAlignment="1">
      <alignment horizontal="right"/>
    </xf>
    <xf numFmtId="166" fontId="7" fillId="3" borderId="147" xfId="709" applyNumberFormat="1" applyFill="1" applyBorder="1" applyAlignment="1">
      <alignment horizontal="right"/>
    </xf>
    <xf numFmtId="166" fontId="7" fillId="0" borderId="78" xfId="709" applyNumberFormat="1" applyFill="1" applyBorder="1" applyAlignment="1">
      <alignment horizontal="right"/>
    </xf>
    <xf numFmtId="166" fontId="8" fillId="3" borderId="143" xfId="8" applyNumberFormat="1" applyFill="1" applyBorder="1" applyAlignment="1"/>
    <xf numFmtId="166" fontId="8" fillId="3" borderId="5" xfId="8" applyNumberFormat="1" applyFill="1" applyBorder="1" applyAlignment="1"/>
    <xf numFmtId="166" fontId="8" fillId="3" borderId="0" xfId="8" applyNumberFormat="1" applyFill="1" applyBorder="1" applyAlignment="1"/>
    <xf numFmtId="166" fontId="8" fillId="3" borderId="106" xfId="709" applyNumberFormat="1" applyFont="1" applyFill="1" applyBorder="1" applyAlignment="1"/>
    <xf numFmtId="166" fontId="7" fillId="0" borderId="0" xfId="709" applyNumberFormat="1" applyFill="1" applyBorder="1" applyAlignment="1">
      <alignment horizontal="right"/>
    </xf>
    <xf numFmtId="166" fontId="7" fillId="0" borderId="0" xfId="3" applyNumberFormat="1" applyBorder="1" applyAlignment="1">
      <alignment horizontal="right"/>
    </xf>
    <xf numFmtId="166" fontId="7" fillId="0" borderId="0" xfId="3" applyNumberFormat="1" applyFill="1" applyBorder="1" applyAlignment="1">
      <alignment horizontal="right"/>
    </xf>
    <xf numFmtId="0" fontId="28" fillId="0" borderId="0" xfId="369" applyNumberFormat="1" applyBorder="1">
      <alignment horizontal="right" vertical="center"/>
    </xf>
    <xf numFmtId="166" fontId="8" fillId="0" borderId="0" xfId="8" applyNumberFormat="1" applyFill="1" applyBorder="1" applyAlignment="1"/>
    <xf numFmtId="166" fontId="8" fillId="3" borderId="0" xfId="5" applyNumberFormat="1" applyBorder="1" applyAlignment="1"/>
    <xf numFmtId="166" fontId="8" fillId="0" borderId="0" xfId="3" applyNumberFormat="1" applyFont="1" applyBorder="1" applyAlignment="1"/>
    <xf numFmtId="0" fontId="0" fillId="0" borderId="0" xfId="0"/>
    <xf numFmtId="175" fontId="1" fillId="0" borderId="0" xfId="0" quotePrefix="1" applyNumberFormat="1" applyFont="1" applyFill="1" applyAlignment="1">
      <alignment horizontal="right"/>
    </xf>
    <xf numFmtId="164" fontId="99" fillId="0" borderId="0" xfId="3" applyNumberFormat="1" applyFont="1" applyBorder="1" applyAlignment="1">
      <alignment horizontal="right"/>
    </xf>
    <xf numFmtId="2" fontId="94" fillId="3" borderId="0" xfId="5" applyNumberFormat="1" applyFont="1" applyBorder="1" applyAlignment="1">
      <alignment horizontal="right"/>
    </xf>
    <xf numFmtId="167" fontId="99" fillId="0" borderId="0" xfId="3" applyNumberFormat="1" applyFont="1" applyBorder="1" applyAlignment="1">
      <alignment horizontal="right"/>
    </xf>
    <xf numFmtId="164" fontId="94" fillId="3" borderId="0" xfId="5" applyNumberFormat="1" applyFont="1" applyBorder="1" applyAlignment="1">
      <alignment horizontal="right"/>
    </xf>
    <xf numFmtId="3" fontId="94" fillId="3" borderId="0" xfId="5" applyNumberFormat="1" applyFont="1" applyBorder="1" applyAlignment="1">
      <alignment horizontal="right"/>
    </xf>
    <xf numFmtId="168" fontId="94" fillId="3" borderId="0" xfId="5" applyNumberFormat="1" applyFont="1" applyBorder="1" applyAlignment="1">
      <alignment horizontal="right"/>
    </xf>
    <xf numFmtId="0" fontId="94" fillId="3" borderId="0" xfId="5" quotePrefix="1" applyNumberFormat="1" applyFont="1" applyBorder="1" applyAlignment="1">
      <alignment horizontal="right"/>
    </xf>
    <xf numFmtId="49" fontId="5" fillId="0" borderId="0" xfId="2" applyFont="1" applyBorder="1">
      <alignment horizontal="right" vertical="center"/>
    </xf>
    <xf numFmtId="164" fontId="7" fillId="6" borderId="0" xfId="3" applyNumberFormat="1" applyFill="1" applyBorder="1" applyAlignment="1">
      <alignment horizontal="right"/>
    </xf>
    <xf numFmtId="2" fontId="8" fillId="3" borderId="0" xfId="5" applyNumberFormat="1" applyFill="1" applyBorder="1" applyAlignment="1">
      <alignment horizontal="right"/>
    </xf>
    <xf numFmtId="167" fontId="7" fillId="6" borderId="0" xfId="3" applyNumberFormat="1" applyFill="1" applyBorder="1" applyAlignment="1">
      <alignment horizontal="right"/>
    </xf>
    <xf numFmtId="3" fontId="8" fillId="3" borderId="0" xfId="5" applyNumberFormat="1" applyFill="1" applyBorder="1" applyAlignment="1">
      <alignment horizontal="right"/>
    </xf>
    <xf numFmtId="168" fontId="8" fillId="3" borderId="0" xfId="5" applyNumberFormat="1" applyFill="1" applyBorder="1" applyAlignment="1">
      <alignment horizontal="right"/>
    </xf>
    <xf numFmtId="0" fontId="8" fillId="3" borderId="0" xfId="5" quotePrefix="1" applyNumberFormat="1" applyFill="1" applyBorder="1" applyAlignment="1">
      <alignment horizontal="right"/>
    </xf>
    <xf numFmtId="0" fontId="100" fillId="0" borderId="0" xfId="0" applyFont="1" applyBorder="1"/>
    <xf numFmtId="0" fontId="8" fillId="3" borderId="0" xfId="5" applyNumberFormat="1" applyFill="1" applyBorder="1" applyAlignment="1">
      <alignment horizontal="right"/>
    </xf>
    <xf numFmtId="0" fontId="5" fillId="0" borderId="0" xfId="0" applyFont="1" applyBorder="1" applyAlignment="1">
      <alignment horizontal="right" vertical="center"/>
    </xf>
    <xf numFmtId="3" fontId="7" fillId="3" borderId="0" xfId="5" applyNumberFormat="1" applyFont="1" applyFill="1" applyBorder="1" applyAlignment="1">
      <alignment horizontal="right"/>
    </xf>
    <xf numFmtId="3" fontId="8" fillId="3" borderId="0" xfId="5" applyNumberFormat="1" applyFont="1" applyFill="1" applyBorder="1" applyAlignment="1">
      <alignment horizontal="right"/>
    </xf>
    <xf numFmtId="3" fontId="8" fillId="3" borderId="0" xfId="5" quotePrefix="1" applyNumberFormat="1" applyFont="1" applyFill="1" applyBorder="1" applyAlignment="1">
      <alignment horizontal="right"/>
    </xf>
    <xf numFmtId="0" fontId="0" fillId="0" borderId="0" xfId="0" applyFont="1" applyBorder="1"/>
    <xf numFmtId="0" fontId="109" fillId="0" borderId="0" xfId="0" applyFont="1" applyFill="1" applyAlignment="1">
      <alignment vertical="top" wrapText="1"/>
    </xf>
    <xf numFmtId="49" fontId="110" fillId="0" borderId="1" xfId="2" applyFont="1" applyAlignment="1">
      <alignment horizontal="left" vertical="center"/>
    </xf>
    <xf numFmtId="0" fontId="114" fillId="0" borderId="0" xfId="0" applyFont="1"/>
    <xf numFmtId="0" fontId="109" fillId="0" borderId="0" xfId="6" applyFont="1">
      <alignment vertical="top"/>
    </xf>
    <xf numFmtId="49" fontId="115" fillId="12" borderId="0" xfId="0" applyNumberFormat="1" applyFont="1" applyFill="1" applyBorder="1" applyAlignment="1">
      <alignment vertical="top" wrapText="1"/>
    </xf>
    <xf numFmtId="0" fontId="109" fillId="0" borderId="0" xfId="6" applyFont="1" applyAlignment="1">
      <alignment vertical="top"/>
    </xf>
    <xf numFmtId="0" fontId="8" fillId="3" borderId="0" xfId="0" applyFont="1" applyFill="1" applyBorder="1"/>
    <xf numFmtId="37" fontId="8" fillId="14" borderId="60" xfId="4" applyNumberFormat="1" applyFont="1" applyFill="1" applyBorder="1">
      <alignment horizontal="right" vertical="center"/>
    </xf>
    <xf numFmtId="0" fontId="8" fillId="3" borderId="54" xfId="0" applyFont="1" applyFill="1" applyBorder="1"/>
    <xf numFmtId="37" fontId="8" fillId="13" borderId="60" xfId="4" applyNumberFormat="1" applyFont="1" applyFill="1" applyBorder="1">
      <alignment horizontal="right" vertical="center"/>
    </xf>
    <xf numFmtId="0" fontId="8" fillId="5" borderId="54" xfId="0" applyFont="1" applyFill="1" applyBorder="1"/>
    <xf numFmtId="49" fontId="35" fillId="0" borderId="1" xfId="9" applyFont="1" applyFill="1" applyAlignment="1"/>
    <xf numFmtId="37" fontId="8" fillId="13" borderId="98" xfId="9" applyNumberFormat="1" applyFont="1" applyFill="1" applyBorder="1" applyAlignment="1">
      <alignment horizontal="right" vertical="center"/>
    </xf>
    <xf numFmtId="172" fontId="8" fillId="6" borderId="14" xfId="5" applyNumberFormat="1" applyFill="1" applyBorder="1" applyAlignment="1">
      <alignment horizontal="right" wrapText="1"/>
    </xf>
    <xf numFmtId="164" fontId="8" fillId="6" borderId="15" xfId="8" applyNumberFormat="1" applyFill="1" applyBorder="1" applyAlignment="1">
      <alignment horizontal="right"/>
    </xf>
    <xf numFmtId="3" fontId="8" fillId="6" borderId="15" xfId="8" applyNumberFormat="1" applyFill="1" applyBorder="1" applyAlignment="1">
      <alignment horizontal="right"/>
    </xf>
    <xf numFmtId="172" fontId="8" fillId="6" borderId="26" xfId="5" applyNumberFormat="1" applyFill="1" applyBorder="1" applyAlignment="1">
      <alignment horizontal="right" wrapText="1"/>
    </xf>
    <xf numFmtId="164" fontId="8" fillId="6" borderId="27" xfId="8" applyNumberFormat="1" applyFill="1" applyBorder="1" applyAlignment="1">
      <alignment horizontal="right"/>
    </xf>
    <xf numFmtId="3" fontId="8" fillId="6" borderId="27" xfId="8" applyNumberFormat="1" applyFill="1" applyBorder="1" applyAlignment="1">
      <alignment horizontal="right"/>
    </xf>
    <xf numFmtId="172" fontId="8" fillId="9" borderId="14" xfId="5" applyNumberFormat="1" applyFill="1" applyBorder="1" applyAlignment="1">
      <alignment horizontal="right" wrapText="1"/>
    </xf>
    <xf numFmtId="172" fontId="8" fillId="9" borderId="26" xfId="5" applyNumberFormat="1" applyFill="1" applyBorder="1" applyAlignment="1">
      <alignment horizontal="right" wrapText="1"/>
    </xf>
    <xf numFmtId="172" fontId="8" fillId="9" borderId="75" xfId="5" applyNumberFormat="1" applyFill="1" applyBorder="1" applyAlignment="1">
      <alignment horizontal="right" vertical="center"/>
    </xf>
    <xf numFmtId="0" fontId="109" fillId="0" borderId="0" xfId="6" applyFont="1" applyFill="1">
      <alignment vertical="top"/>
    </xf>
    <xf numFmtId="49" fontId="4" fillId="0" borderId="0" xfId="1" applyFont="1" applyAlignment="1"/>
    <xf numFmtId="0" fontId="109" fillId="0" borderId="0" xfId="946" applyFont="1" applyAlignment="1">
      <alignment vertical="top"/>
    </xf>
    <xf numFmtId="0" fontId="117" fillId="0" borderId="0" xfId="0" applyFont="1"/>
    <xf numFmtId="0" fontId="115" fillId="0" borderId="0" xfId="946" applyFont="1" applyAlignment="1">
      <alignment vertical="top"/>
    </xf>
    <xf numFmtId="0" fontId="115" fillId="0" borderId="0" xfId="0" applyFont="1"/>
    <xf numFmtId="0" fontId="115" fillId="0" borderId="0" xfId="946" applyFont="1">
      <alignment vertical="top"/>
    </xf>
    <xf numFmtId="164" fontId="7" fillId="4" borderId="86" xfId="709" applyBorder="1" applyAlignment="1">
      <alignment horizontal="left" wrapText="1"/>
    </xf>
    <xf numFmtId="49" fontId="66" fillId="0" borderId="78" xfId="369" applyFont="1" applyAlignment="1">
      <alignment horizontal="right" wrapText="1"/>
    </xf>
    <xf numFmtId="49" fontId="66" fillId="0" borderId="78" xfId="369" applyFont="1" applyAlignment="1">
      <alignment horizontal="right"/>
    </xf>
    <xf numFmtId="49" fontId="66" fillId="0" borderId="78" xfId="369" applyFont="1" applyAlignment="1"/>
    <xf numFmtId="164" fontId="7" fillId="4" borderId="86" xfId="709" applyFont="1" applyBorder="1" applyAlignment="1">
      <alignment horizontal="left" vertical="top" wrapText="1"/>
    </xf>
    <xf numFmtId="0" fontId="0" fillId="0" borderId="0" xfId="0" applyAlignment="1">
      <alignment horizontal="left"/>
    </xf>
    <xf numFmtId="164" fontId="7" fillId="4" borderId="86" xfId="709" applyFont="1" applyBorder="1" applyAlignment="1">
      <alignment horizontal="left" wrapText="1"/>
    </xf>
    <xf numFmtId="164" fontId="7" fillId="4" borderId="0" xfId="709" applyNumberFormat="1" applyBorder="1" applyAlignment="1">
      <alignment horizontal="right"/>
    </xf>
    <xf numFmtId="164" fontId="7" fillId="3" borderId="0" xfId="709" applyFill="1" applyBorder="1" applyAlignment="1">
      <alignment horizontal="left" wrapText="1"/>
    </xf>
    <xf numFmtId="164" fontId="7" fillId="3" borderId="0" xfId="709" applyNumberFormat="1" applyFill="1" applyBorder="1" applyAlignment="1">
      <alignment horizontal="right"/>
    </xf>
    <xf numFmtId="0" fontId="109" fillId="0" borderId="0" xfId="946" applyFont="1" applyAlignment="1">
      <alignment horizontal="right" vertical="top"/>
    </xf>
    <xf numFmtId="0" fontId="35" fillId="0" borderId="0" xfId="946" applyFont="1">
      <alignment vertical="top"/>
    </xf>
    <xf numFmtId="49" fontId="66" fillId="0" borderId="78" xfId="369" applyFont="1">
      <alignment horizontal="right" vertical="center"/>
    </xf>
    <xf numFmtId="0" fontId="115" fillId="0" borderId="0" xfId="946" applyFont="1" applyAlignment="1"/>
    <xf numFmtId="0" fontId="120" fillId="0" borderId="0" xfId="0" applyFont="1"/>
    <xf numFmtId="49" fontId="66" fillId="0" borderId="78" xfId="369" applyFont="1" applyAlignment="1">
      <alignment horizontal="left"/>
    </xf>
    <xf numFmtId="0" fontId="11" fillId="0" borderId="0" xfId="7" applyFont="1"/>
    <xf numFmtId="49" fontId="66" fillId="0" borderId="78" xfId="369" applyFont="1" applyAlignment="1">
      <alignment horizontal="left" wrapText="1"/>
    </xf>
    <xf numFmtId="0" fontId="117" fillId="0" borderId="0" xfId="0" applyFont="1" applyAlignment="1">
      <alignment horizontal="right"/>
    </xf>
    <xf numFmtId="0" fontId="109" fillId="0" borderId="0" xfId="946" applyFont="1">
      <alignment vertical="top"/>
    </xf>
    <xf numFmtId="0" fontId="115" fillId="3" borderId="0" xfId="5" applyNumberFormat="1" applyFont="1" applyBorder="1" applyAlignment="1"/>
    <xf numFmtId="0" fontId="109" fillId="0" borderId="0" xfId="7" applyFont="1" applyAlignment="1"/>
    <xf numFmtId="0" fontId="109" fillId="0" borderId="0" xfId="7" applyFont="1" applyAlignment="1">
      <alignment vertical="top" wrapText="1"/>
    </xf>
    <xf numFmtId="0" fontId="109" fillId="0" borderId="0" xfId="7" applyFont="1" applyAlignment="1">
      <alignment wrapText="1"/>
    </xf>
    <xf numFmtId="0" fontId="109" fillId="0" borderId="0" xfId="7" applyFont="1" applyAlignment="1">
      <alignment horizontal="left" indent="1"/>
    </xf>
    <xf numFmtId="164" fontId="66" fillId="0" borderId="78" xfId="369" applyNumberFormat="1" applyFont="1" applyAlignment="1">
      <alignment horizontal="left" vertical="center"/>
    </xf>
    <xf numFmtId="0" fontId="66" fillId="15" borderId="78" xfId="947" applyNumberFormat="1" applyFont="1" applyAlignment="1">
      <alignment wrapText="1"/>
    </xf>
    <xf numFmtId="0" fontId="7" fillId="0" borderId="0" xfId="3" applyNumberFormat="1" applyBorder="1" applyAlignment="1"/>
    <xf numFmtId="164" fontId="7" fillId="0" borderId="0" xfId="3" applyNumberFormat="1" applyBorder="1" applyAlignment="1">
      <alignment horizontal="right"/>
    </xf>
    <xf numFmtId="49" fontId="66" fillId="0" borderId="101" xfId="369" applyFont="1" applyBorder="1" applyAlignment="1">
      <alignment horizontal="right" vertical="center" wrapText="1"/>
    </xf>
    <xf numFmtId="49" fontId="66" fillId="0" borderId="100" xfId="369" applyFont="1" applyBorder="1" applyAlignment="1">
      <alignment horizontal="right" vertical="center" wrapText="1"/>
    </xf>
    <xf numFmtId="49" fontId="28" fillId="6" borderId="0" xfId="369" applyFill="1" applyBorder="1" applyAlignment="1">
      <alignment horizontal="right" vertical="center" wrapText="1"/>
    </xf>
    <xf numFmtId="0" fontId="109" fillId="0" borderId="0" xfId="946" applyFont="1" applyAlignment="1"/>
    <xf numFmtId="166" fontId="66" fillId="15" borderId="26" xfId="947" applyNumberFormat="1" applyBorder="1" applyAlignment="1">
      <alignment horizontal="right"/>
    </xf>
    <xf numFmtId="166" fontId="66" fillId="16" borderId="27" xfId="947" applyNumberFormat="1" applyFill="1" applyBorder="1" applyAlignment="1">
      <alignment horizontal="right"/>
    </xf>
    <xf numFmtId="166" fontId="66" fillId="16" borderId="0" xfId="947" applyNumberFormat="1" applyFill="1" applyBorder="1" applyAlignment="1">
      <alignment horizontal="right"/>
    </xf>
    <xf numFmtId="170" fontId="7" fillId="3" borderId="0" xfId="709" applyNumberFormat="1" applyFill="1" applyBorder="1" applyAlignment="1">
      <alignment horizontal="right"/>
    </xf>
    <xf numFmtId="166" fontId="7" fillId="3" borderId="0" xfId="709" applyNumberFormat="1" applyFill="1" applyBorder="1" applyAlignment="1">
      <alignment horizontal="right"/>
    </xf>
    <xf numFmtId="166" fontId="66" fillId="26" borderId="0" xfId="947" applyNumberFormat="1" applyFill="1" applyBorder="1" applyAlignment="1">
      <alignment horizontal="right"/>
    </xf>
    <xf numFmtId="166" fontId="66" fillId="6" borderId="0" xfId="947" applyNumberFormat="1" applyFill="1" applyBorder="1" applyAlignment="1">
      <alignment horizontal="right"/>
    </xf>
    <xf numFmtId="0" fontId="117" fillId="6" borderId="0" xfId="0" applyFont="1" applyFill="1" applyBorder="1"/>
    <xf numFmtId="49" fontId="66" fillId="6" borderId="78" xfId="369" applyFont="1" applyFill="1" applyAlignment="1">
      <alignment horizontal="right" vertical="center" wrapText="1"/>
    </xf>
    <xf numFmtId="49" fontId="75" fillId="6" borderId="78" xfId="369" applyFont="1" applyFill="1" applyAlignment="1">
      <alignment horizontal="right" vertical="center" wrapText="1"/>
    </xf>
    <xf numFmtId="0" fontId="114" fillId="6" borderId="0" xfId="0" applyFont="1" applyFill="1"/>
    <xf numFmtId="49" fontId="75" fillId="6" borderId="78" xfId="369" applyFont="1" applyFill="1" applyAlignment="1">
      <alignment horizontal="right" wrapText="1"/>
    </xf>
    <xf numFmtId="0" fontId="114" fillId="6" borderId="0" xfId="0" applyFont="1" applyFill="1" applyAlignment="1"/>
    <xf numFmtId="166" fontId="8" fillId="0" borderId="148" xfId="8" applyNumberFormat="1" applyFill="1" applyBorder="1" applyAlignment="1">
      <alignment horizontal="right"/>
    </xf>
    <xf numFmtId="166" fontId="8" fillId="0" borderId="119" xfId="8" applyNumberFormat="1" applyFill="1" applyBorder="1" applyAlignment="1">
      <alignment horizontal="right"/>
    </xf>
    <xf numFmtId="166" fontId="8" fillId="0" borderId="117" xfId="8" applyNumberFormat="1" applyFill="1" applyBorder="1" applyAlignment="1">
      <alignment horizontal="right"/>
    </xf>
    <xf numFmtId="166" fontId="7" fillId="0" borderId="114" xfId="3" applyNumberFormat="1" applyBorder="1" applyAlignment="1">
      <alignment horizontal="right"/>
    </xf>
    <xf numFmtId="0" fontId="28" fillId="6" borderId="0" xfId="369" applyNumberFormat="1" applyFill="1" applyBorder="1">
      <alignment horizontal="right" vertical="center"/>
    </xf>
    <xf numFmtId="0" fontId="7" fillId="6" borderId="0" xfId="3" applyNumberFormat="1" applyFill="1" applyBorder="1" applyAlignment="1">
      <alignment horizontal="right"/>
    </xf>
    <xf numFmtId="166" fontId="7" fillId="6" borderId="0" xfId="3" applyNumberFormat="1" applyFill="1" applyBorder="1" applyAlignment="1">
      <alignment horizontal="right"/>
    </xf>
    <xf numFmtId="0" fontId="8" fillId="3" borderId="14" xfId="5" applyNumberFormat="1" applyBorder="1" applyAlignment="1">
      <alignment wrapText="1"/>
    </xf>
    <xf numFmtId="0" fontId="8" fillId="3" borderId="26" xfId="5" applyNumberFormat="1" applyBorder="1" applyAlignment="1">
      <alignment wrapText="1"/>
    </xf>
    <xf numFmtId="0" fontId="8" fillId="0" borderId="78" xfId="947" applyNumberFormat="1" applyFont="1" applyFill="1" applyAlignment="1">
      <alignment wrapText="1"/>
    </xf>
    <xf numFmtId="0" fontId="66" fillId="0" borderId="0" xfId="369" applyNumberFormat="1" applyFont="1" applyBorder="1" applyAlignment="1">
      <alignment horizontal="left" vertical="center"/>
    </xf>
    <xf numFmtId="49" fontId="28" fillId="0" borderId="86" xfId="369" applyNumberFormat="1" applyFont="1" applyBorder="1" applyAlignment="1">
      <alignment horizontal="left" vertical="center"/>
    </xf>
    <xf numFmtId="0" fontId="66" fillId="0" borderId="0" xfId="369" applyNumberFormat="1" applyFont="1" applyBorder="1" applyAlignment="1">
      <alignment horizontal="center" vertical="center"/>
    </xf>
    <xf numFmtId="164" fontId="28" fillId="0" borderId="39" xfId="369" applyNumberFormat="1" applyBorder="1" applyAlignment="1">
      <alignment horizontal="center" vertical="center"/>
    </xf>
    <xf numFmtId="0" fontId="115" fillId="3" borderId="0" xfId="5" applyNumberFormat="1" applyFont="1" applyBorder="1" applyAlignment="1">
      <alignment horizontal="left" vertical="center"/>
    </xf>
    <xf numFmtId="0" fontId="115" fillId="0" borderId="0" xfId="6" applyFont="1" applyAlignment="1">
      <alignment vertical="top"/>
    </xf>
    <xf numFmtId="0" fontId="115" fillId="0" borderId="0" xfId="6" applyFont="1" applyAlignment="1"/>
    <xf numFmtId="0" fontId="115" fillId="0" borderId="0" xfId="6" applyFont="1">
      <alignment vertical="top"/>
    </xf>
    <xf numFmtId="0" fontId="11" fillId="0" borderId="0" xfId="946" applyFont="1" applyAlignment="1">
      <alignment vertical="top"/>
    </xf>
    <xf numFmtId="0" fontId="126" fillId="0" borderId="0" xfId="946" applyFont="1" applyAlignment="1">
      <alignment vertical="top" wrapText="1"/>
    </xf>
    <xf numFmtId="0" fontId="126" fillId="0" borderId="0" xfId="946" applyFont="1" applyAlignment="1">
      <alignment vertical="top"/>
    </xf>
    <xf numFmtId="167" fontId="0" fillId="0" borderId="0" xfId="957" applyNumberFormat="1" applyFont="1"/>
    <xf numFmtId="164" fontId="11" fillId="0" borderId="0" xfId="6" applyNumberFormat="1" applyAlignment="1">
      <alignment vertical="top"/>
    </xf>
    <xf numFmtId="0" fontId="8" fillId="10" borderId="14" xfId="5" quotePrefix="1" applyNumberFormat="1" applyFill="1" applyBorder="1" applyAlignment="1">
      <alignment horizontal="right"/>
    </xf>
    <xf numFmtId="164" fontId="8" fillId="0" borderId="14" xfId="8" quotePrefix="1" applyNumberFormat="1" applyFill="1" applyBorder="1" applyAlignment="1">
      <alignment horizontal="right"/>
    </xf>
    <xf numFmtId="49" fontId="0" fillId="0" borderId="0" xfId="0" applyNumberFormat="1"/>
    <xf numFmtId="0" fontId="4" fillId="6" borderId="0" xfId="1" applyNumberFormat="1" applyFill="1" applyAlignment="1"/>
    <xf numFmtId="0" fontId="8" fillId="3" borderId="28" xfId="5" applyNumberFormat="1" applyFill="1" applyBorder="1" applyAlignment="1"/>
    <xf numFmtId="164" fontId="8" fillId="9" borderId="14" xfId="8" applyNumberFormat="1" applyFill="1" applyBorder="1" applyAlignment="1">
      <alignment horizontal="right"/>
    </xf>
    <xf numFmtId="164" fontId="8" fillId="9" borderId="26" xfId="8" applyNumberFormat="1" applyFill="1" applyBorder="1" applyAlignment="1">
      <alignment horizontal="right"/>
    </xf>
    <xf numFmtId="164" fontId="8" fillId="9" borderId="26" xfId="8" applyNumberFormat="1" applyFill="1" applyBorder="1" applyAlignment="1">
      <alignment horizontal="right" vertical="center"/>
    </xf>
    <xf numFmtId="164" fontId="8" fillId="9" borderId="128" xfId="8" applyNumberFormat="1" applyFill="1" applyBorder="1" applyAlignment="1">
      <alignment horizontal="right"/>
    </xf>
    <xf numFmtId="0" fontId="109" fillId="0" borderId="0" xfId="6" applyFont="1" applyFill="1" applyAlignment="1"/>
    <xf numFmtId="0" fontId="109" fillId="0" borderId="0" xfId="6" applyFont="1" applyFill="1" applyAlignment="1">
      <alignment vertical="top"/>
    </xf>
    <xf numFmtId="0" fontId="24" fillId="0" borderId="0" xfId="366" applyNumberFormat="1" applyFont="1" applyBorder="1">
      <alignment horizontal="right" vertical="center"/>
    </xf>
    <xf numFmtId="0" fontId="115" fillId="0" borderId="0" xfId="6" applyFont="1" applyAlignment="1">
      <alignment horizontal="left" vertical="top" wrapText="1"/>
    </xf>
    <xf numFmtId="49" fontId="127" fillId="0" borderId="73" xfId="367" applyFont="1" applyAlignment="1">
      <alignment horizontal="left" vertical="center"/>
    </xf>
    <xf numFmtId="49" fontId="77" fillId="0" borderId="73" xfId="367" applyFont="1" applyAlignment="1">
      <alignment horizontal="right" vertical="center" wrapText="1"/>
    </xf>
    <xf numFmtId="9" fontId="77" fillId="0" borderId="73" xfId="956" applyFont="1" applyBorder="1" applyAlignment="1">
      <alignment horizontal="right" vertical="center" wrapText="1"/>
    </xf>
    <xf numFmtId="0" fontId="25" fillId="27" borderId="86" xfId="947" applyNumberFormat="1" applyFont="1" applyFill="1" applyBorder="1"/>
    <xf numFmtId="164" fontId="25" fillId="27" borderId="149" xfId="947" applyNumberFormat="1" applyFont="1" applyFill="1" applyBorder="1"/>
    <xf numFmtId="0" fontId="129" fillId="27" borderId="86" xfId="947" applyNumberFormat="1" applyFont="1" applyFill="1" applyBorder="1"/>
    <xf numFmtId="164" fontId="129" fillId="27" borderId="149" xfId="947" applyNumberFormat="1" applyFont="1" applyFill="1" applyBorder="1"/>
    <xf numFmtId="0" fontId="24" fillId="0" borderId="80" xfId="369" applyNumberFormat="1" applyFont="1" applyBorder="1">
      <alignment horizontal="right" vertical="center"/>
    </xf>
    <xf numFmtId="0" fontId="24" fillId="0" borderId="78" xfId="369" applyNumberFormat="1" applyFont="1">
      <alignment horizontal="right" vertical="center"/>
    </xf>
    <xf numFmtId="49" fontId="6" fillId="0" borderId="78" xfId="369" applyNumberFormat="1" applyFont="1" applyAlignment="1">
      <alignment horizontal="left" vertical="center"/>
    </xf>
    <xf numFmtId="49" fontId="6" fillId="0" borderId="78" xfId="369" applyFont="1" applyAlignment="1">
      <alignment horizontal="left" vertical="center"/>
    </xf>
    <xf numFmtId="49" fontId="24" fillId="0" borderId="78" xfId="369" applyFont="1">
      <alignment horizontal="right" vertical="center"/>
    </xf>
    <xf numFmtId="49" fontId="24" fillId="0" borderId="80" xfId="369" applyNumberFormat="1" applyFont="1" applyBorder="1" applyAlignment="1">
      <alignment horizontal="right" vertical="top"/>
    </xf>
    <xf numFmtId="1" fontId="24" fillId="0" borderId="79" xfId="369" applyNumberFormat="1" applyFont="1" applyBorder="1" applyAlignment="1">
      <alignment horizontal="right" vertical="top" wrapText="1"/>
    </xf>
    <xf numFmtId="49" fontId="24" fillId="0" borderId="78" xfId="369" applyNumberFormat="1" applyFont="1" applyAlignment="1">
      <alignment horizontal="right" vertical="top"/>
    </xf>
    <xf numFmtId="49" fontId="6" fillId="0" borderId="151" xfId="366" applyFont="1" applyBorder="1" applyAlignment="1">
      <alignment horizontal="left" vertical="center"/>
    </xf>
    <xf numFmtId="0" fontId="24" fillId="0" borderId="152" xfId="366" applyNumberFormat="1" applyFont="1" applyBorder="1">
      <alignment horizontal="right" vertical="center"/>
    </xf>
    <xf numFmtId="0" fontId="24" fillId="0" borderId="151" xfId="366" applyNumberFormat="1" applyFont="1" applyBorder="1">
      <alignment horizontal="right" vertical="center"/>
    </xf>
    <xf numFmtId="0" fontId="8" fillId="0" borderId="154" xfId="5" applyNumberFormat="1" applyFill="1" applyBorder="1" applyAlignment="1">
      <alignment wrapText="1"/>
    </xf>
    <xf numFmtId="172" fontId="8" fillId="10" borderId="153" xfId="5" applyNumberFormat="1" applyFont="1" applyFill="1" applyBorder="1" applyAlignment="1">
      <alignment horizontal="right"/>
    </xf>
    <xf numFmtId="172" fontId="8" fillId="0" borderId="153" xfId="5" applyNumberFormat="1" applyFont="1" applyFill="1" applyBorder="1" applyAlignment="1">
      <alignment horizontal="right"/>
    </xf>
    <xf numFmtId="164" fontId="8" fillId="3" borderId="155" xfId="8" applyNumberFormat="1" applyFont="1" applyFill="1" applyBorder="1" applyAlignment="1">
      <alignment horizontal="right"/>
    </xf>
    <xf numFmtId="0" fontId="8" fillId="3" borderId="157" xfId="5" applyNumberFormat="1" applyBorder="1" applyAlignment="1"/>
    <xf numFmtId="164" fontId="8" fillId="10" borderId="156" xfId="5" applyNumberFormat="1" applyFill="1" applyBorder="1" applyAlignment="1">
      <alignment horizontal="right"/>
    </xf>
    <xf numFmtId="0" fontId="117" fillId="0" borderId="0" xfId="0" applyFont="1" applyAlignment="1">
      <alignment wrapText="1"/>
    </xf>
    <xf numFmtId="0" fontId="109" fillId="0" borderId="0" xfId="6" applyFont="1" applyAlignment="1">
      <alignment vertical="top" wrapText="1"/>
    </xf>
    <xf numFmtId="20" fontId="8" fillId="3" borderId="77" xfId="5" applyNumberFormat="1" applyFont="1" applyBorder="1" applyAlignment="1">
      <alignment horizontal="left" wrapText="1"/>
    </xf>
    <xf numFmtId="0" fontId="115" fillId="3" borderId="0" xfId="5" quotePrefix="1" applyNumberFormat="1" applyFont="1" applyBorder="1" applyAlignment="1"/>
    <xf numFmtId="164" fontId="7" fillId="3" borderId="85" xfId="709" applyFill="1" applyAlignment="1"/>
    <xf numFmtId="164" fontId="7" fillId="3" borderId="85" xfId="709" applyFill="1" applyAlignment="1">
      <alignment horizontal="right"/>
    </xf>
    <xf numFmtId="164" fontId="7" fillId="10" borderId="85" xfId="709" applyFill="1" applyAlignment="1">
      <alignment horizontal="right"/>
    </xf>
    <xf numFmtId="49" fontId="107" fillId="20" borderId="71" xfId="950" applyFont="1" applyAlignment="1"/>
    <xf numFmtId="164" fontId="107" fillId="20" borderId="72" xfId="950" applyNumberFormat="1" applyFont="1" applyBorder="1" applyAlignment="1">
      <alignment horizontal="right"/>
    </xf>
    <xf numFmtId="0" fontId="133" fillId="0" borderId="72" xfId="366" applyNumberFormat="1" applyFont="1" applyBorder="1">
      <alignment horizontal="right" vertical="center"/>
    </xf>
    <xf numFmtId="0" fontId="133" fillId="0" borderId="71" xfId="366" applyNumberFormat="1" applyFont="1">
      <alignment horizontal="right" vertical="center"/>
    </xf>
    <xf numFmtId="49" fontId="131" fillId="0" borderId="158" xfId="366" applyFont="1" applyBorder="1" applyAlignment="1">
      <alignment horizontal="left" vertical="center"/>
    </xf>
    <xf numFmtId="0" fontId="133" fillId="0" borderId="159" xfId="366" applyNumberFormat="1" applyFont="1" applyBorder="1">
      <alignment horizontal="right" vertical="center"/>
    </xf>
    <xf numFmtId="0" fontId="133" fillId="0" borderId="158" xfId="366" applyNumberFormat="1" applyFont="1" applyBorder="1">
      <alignment horizontal="right" vertical="center"/>
    </xf>
    <xf numFmtId="49" fontId="134" fillId="0" borderId="71" xfId="366" applyFont="1" applyAlignment="1">
      <alignment horizontal="left" vertical="center"/>
    </xf>
    <xf numFmtId="49" fontId="133" fillId="0" borderId="71" xfId="366" applyFont="1" applyAlignment="1">
      <alignment horizontal="left" vertical="center"/>
    </xf>
    <xf numFmtId="164" fontId="8" fillId="10" borderId="121" xfId="8" applyNumberFormat="1" applyFill="1" applyBorder="1" applyAlignment="1"/>
    <xf numFmtId="0" fontId="60" fillId="0" borderId="0" xfId="0" applyFont="1" applyAlignment="1"/>
    <xf numFmtId="0" fontId="8" fillId="0" borderId="0" xfId="7" applyNumberFormat="1" applyFont="1" applyBorder="1"/>
    <xf numFmtId="0" fontId="1" fillId="0" borderId="0" xfId="0" applyFont="1" applyFill="1" applyAlignment="1">
      <alignment vertical="top" wrapText="1"/>
    </xf>
    <xf numFmtId="0" fontId="8" fillId="3" borderId="5" xfId="5" applyNumberFormat="1" applyAlignment="1">
      <alignment horizontal="left" vertical="center" wrapText="1"/>
    </xf>
    <xf numFmtId="0" fontId="135" fillId="0" borderId="0" xfId="0" applyFont="1"/>
    <xf numFmtId="49" fontId="136" fillId="0" borderId="0" xfId="2" applyFont="1" applyBorder="1" applyAlignment="1">
      <alignment horizontal="left" vertical="center"/>
    </xf>
    <xf numFmtId="49" fontId="21" fillId="0" borderId="1" xfId="2" applyFont="1">
      <alignment horizontal="right" vertical="center"/>
    </xf>
    <xf numFmtId="0" fontId="0" fillId="0" borderId="0" xfId="0"/>
    <xf numFmtId="49" fontId="13" fillId="0" borderId="1" xfId="2" applyFont="1" applyBorder="1" applyAlignment="1">
      <alignment horizontal="left" vertical="center"/>
    </xf>
    <xf numFmtId="37" fontId="7" fillId="3" borderId="5" xfId="5" applyNumberFormat="1" applyFont="1" applyBorder="1" applyAlignment="1">
      <alignment horizontal="right" vertical="center"/>
    </xf>
    <xf numFmtId="164" fontId="7" fillId="6" borderId="4" xfId="3" applyNumberFormat="1" applyFill="1" applyBorder="1" applyAlignment="1">
      <alignment horizontal="right" vertical="center"/>
    </xf>
    <xf numFmtId="37" fontId="7" fillId="0" borderId="5" xfId="8" applyNumberFormat="1" applyFont="1" applyFill="1" applyBorder="1" applyAlignment="1">
      <alignment horizontal="right" vertical="center"/>
    </xf>
    <xf numFmtId="164" fontId="7" fillId="3" borderId="5" xfId="5" applyNumberFormat="1" applyFont="1" applyBorder="1" applyAlignment="1">
      <alignment horizontal="right" vertical="center"/>
    </xf>
    <xf numFmtId="37" fontId="8" fillId="0" borderId="5" xfId="8" applyNumberFormat="1" applyFill="1" applyBorder="1" applyAlignment="1">
      <alignment horizontal="right" vertical="center"/>
    </xf>
    <xf numFmtId="37" fontId="8" fillId="3" borderId="5" xfId="5" applyNumberFormat="1" applyBorder="1" applyAlignment="1">
      <alignment horizontal="right" vertical="center"/>
    </xf>
    <xf numFmtId="164" fontId="8" fillId="3" borderId="5" xfId="5" applyNumberFormat="1" applyBorder="1" applyAlignment="1">
      <alignment horizontal="right" vertical="center"/>
    </xf>
    <xf numFmtId="164" fontId="7" fillId="6" borderId="6" xfId="5" applyNumberFormat="1" applyFont="1" applyFill="1" applyBorder="1" applyAlignment="1">
      <alignment horizontal="right" vertical="center"/>
    </xf>
    <xf numFmtId="2" fontId="7" fillId="3" borderId="5" xfId="5" applyNumberFormat="1" applyFont="1" applyBorder="1" applyAlignment="1">
      <alignment horizontal="right" vertical="center"/>
    </xf>
    <xf numFmtId="2" fontId="7" fillId="6" borderId="6" xfId="3" applyNumberFormat="1" applyFont="1" applyFill="1" applyBorder="1" applyAlignment="1">
      <alignment horizontal="right" vertical="center"/>
    </xf>
    <xf numFmtId="2" fontId="7" fillId="6" borderId="6" xfId="5" applyNumberFormat="1" applyFont="1" applyFill="1" applyBorder="1" applyAlignment="1">
      <alignment horizontal="right" vertical="center"/>
    </xf>
    <xf numFmtId="167" fontId="8" fillId="3" borderId="5" xfId="5" applyNumberFormat="1" applyBorder="1" applyAlignment="1">
      <alignment horizontal="right" vertical="center"/>
    </xf>
    <xf numFmtId="167" fontId="8" fillId="6" borderId="6" xfId="5" applyNumberFormat="1" applyFill="1" applyBorder="1" applyAlignment="1">
      <alignment horizontal="right" vertical="center"/>
    </xf>
    <xf numFmtId="164" fontId="8" fillId="6" borderId="84" xfId="5" applyNumberFormat="1" applyFill="1" applyBorder="1" applyAlignment="1">
      <alignment horizontal="right" vertical="center"/>
    </xf>
    <xf numFmtId="164" fontId="8" fillId="6" borderId="9" xfId="5" applyNumberFormat="1" applyFill="1" applyBorder="1" applyAlignment="1">
      <alignment horizontal="right" vertical="center"/>
    </xf>
    <xf numFmtId="164" fontId="8" fillId="6" borderId="10" xfId="5" applyNumberFormat="1" applyFill="1" applyBorder="1">
      <alignment horizontal="right" vertical="center"/>
    </xf>
    <xf numFmtId="0" fontId="0" fillId="0" borderId="0" xfId="0" applyFill="1" applyBorder="1"/>
    <xf numFmtId="164" fontId="0" fillId="0" borderId="0" xfId="0" applyNumberFormat="1" applyFill="1" applyBorder="1"/>
    <xf numFmtId="39" fontId="8" fillId="0" borderId="5" xfId="5" applyNumberFormat="1" applyFill="1" applyBorder="1" applyAlignment="1">
      <alignment horizontal="right"/>
    </xf>
    <xf numFmtId="39" fontId="8" fillId="3" borderId="5" xfId="5" applyNumberFormat="1" applyBorder="1" applyAlignment="1">
      <alignment horizontal="right"/>
    </xf>
    <xf numFmtId="0" fontId="8" fillId="3" borderId="160" xfId="5" applyNumberFormat="1" applyFill="1" applyBorder="1" applyAlignment="1">
      <alignment horizontal="right"/>
    </xf>
    <xf numFmtId="0" fontId="8" fillId="3" borderId="5" xfId="5" applyNumberFormat="1" applyFill="1" applyBorder="1" applyAlignment="1">
      <alignment horizontal="right"/>
    </xf>
    <xf numFmtId="169" fontId="8" fillId="0" borderId="5" xfId="5" applyNumberFormat="1" applyFill="1" applyBorder="1" applyAlignment="1">
      <alignment horizontal="right"/>
    </xf>
    <xf numFmtId="169" fontId="8" fillId="3" borderId="5" xfId="5" applyNumberFormat="1" applyBorder="1" applyAlignment="1">
      <alignment horizontal="right"/>
    </xf>
    <xf numFmtId="0" fontId="8" fillId="6" borderId="5" xfId="5" applyNumberFormat="1" applyFill="1" applyBorder="1" applyAlignment="1">
      <alignment horizontal="right"/>
    </xf>
    <xf numFmtId="168" fontId="8" fillId="3" borderId="5" xfId="5" applyNumberFormat="1" applyFill="1" applyBorder="1" applyAlignment="1">
      <alignment horizontal="right"/>
    </xf>
    <xf numFmtId="0" fontId="8" fillId="3" borderId="10" xfId="5" applyNumberFormat="1" applyFill="1" applyBorder="1" applyAlignment="1">
      <alignment horizontal="right"/>
    </xf>
    <xf numFmtId="0" fontId="23" fillId="0" borderId="0" xfId="0" applyFont="1" applyAlignment="1">
      <alignment vertical="center"/>
    </xf>
    <xf numFmtId="49" fontId="15" fillId="0" borderId="0" xfId="2" applyFont="1" applyFill="1" applyBorder="1" applyAlignment="1">
      <alignment horizontal="left" vertical="center" wrapText="1"/>
    </xf>
    <xf numFmtId="168" fontId="8" fillId="3" borderId="65" xfId="8" applyNumberFormat="1" applyFill="1" applyBorder="1" applyAlignment="1">
      <alignment horizontal="right"/>
    </xf>
    <xf numFmtId="168" fontId="8" fillId="3" borderId="63" xfId="8" applyNumberFormat="1" applyFill="1" applyBorder="1" applyAlignment="1">
      <alignment horizontal="right"/>
    </xf>
    <xf numFmtId="0" fontId="8" fillId="3" borderId="5" xfId="5" applyNumberFormat="1" applyAlignment="1">
      <alignment wrapText="1"/>
    </xf>
    <xf numFmtId="49" fontId="15" fillId="0" borderId="1" xfId="2" applyFont="1" applyAlignment="1">
      <alignment horizontal="left"/>
    </xf>
    <xf numFmtId="49" fontId="5" fillId="6" borderId="1" xfId="2" applyFont="1" applyFill="1" applyAlignment="1">
      <alignment horizontal="right" wrapText="1"/>
    </xf>
    <xf numFmtId="49" fontId="5" fillId="0" borderId="1" xfId="2" applyFont="1" applyAlignment="1">
      <alignment horizontal="right" wrapText="1"/>
    </xf>
    <xf numFmtId="0" fontId="16" fillId="0" borderId="0" xfId="0" applyFont="1" applyAlignment="1"/>
    <xf numFmtId="49" fontId="21" fillId="0" borderId="1" xfId="2" applyFont="1" applyBorder="1">
      <alignment horizontal="right" vertical="center"/>
    </xf>
    <xf numFmtId="164" fontId="38" fillId="9" borderId="161" xfId="9" applyNumberFormat="1" applyFont="1" applyFill="1" applyBorder="1" applyAlignment="1">
      <alignment horizontal="right"/>
    </xf>
    <xf numFmtId="164" fontId="21" fillId="7" borderId="17" xfId="9" applyNumberFormat="1" applyBorder="1" applyAlignment="1">
      <alignment horizontal="right"/>
    </xf>
    <xf numFmtId="0" fontId="1" fillId="0" borderId="0" xfId="0" applyFont="1" applyFill="1" applyAlignment="1">
      <alignment horizontal="left" vertical="top" wrapText="1"/>
    </xf>
    <xf numFmtId="0" fontId="11" fillId="0" borderId="0" xfId="6" applyFont="1" applyFill="1" applyAlignment="1">
      <alignment horizontal="left" vertical="top" wrapText="1"/>
    </xf>
    <xf numFmtId="0" fontId="4" fillId="0" borderId="0" xfId="1" applyNumberFormat="1">
      <alignment horizontal="left"/>
    </xf>
    <xf numFmtId="0" fontId="11" fillId="0" borderId="0" xfId="6" applyAlignment="1">
      <alignment vertical="top" wrapText="1"/>
    </xf>
    <xf numFmtId="0" fontId="11" fillId="0" borderId="0" xfId="6">
      <alignment vertical="top"/>
    </xf>
    <xf numFmtId="0" fontId="11" fillId="0" borderId="0" xfId="6" applyFont="1" applyAlignment="1">
      <alignment vertical="center" wrapText="1"/>
    </xf>
    <xf numFmtId="0" fontId="97" fillId="0" borderId="0" xfId="1" applyNumberFormat="1" applyFont="1" applyFill="1" applyAlignment="1">
      <alignment horizontal="center"/>
    </xf>
    <xf numFmtId="49" fontId="5" fillId="0" borderId="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4" fillId="0" borderId="0" xfId="1" applyFill="1">
      <alignment horizontal="left"/>
    </xf>
    <xf numFmtId="49" fontId="4" fillId="0" borderId="0" xfId="1">
      <alignment horizontal="left"/>
    </xf>
    <xf numFmtId="49" fontId="4" fillId="0" borderId="0" xfId="1" applyBorder="1">
      <alignment horizontal="left"/>
    </xf>
    <xf numFmtId="49" fontId="5" fillId="0" borderId="1" xfId="2" applyFill="1" applyAlignment="1">
      <alignment horizontal="center" vertical="center"/>
    </xf>
    <xf numFmtId="49" fontId="5" fillId="0" borderId="0" xfId="2" applyBorder="1" applyAlignment="1">
      <alignment horizontal="center" vertical="center"/>
    </xf>
    <xf numFmtId="49" fontId="98" fillId="0" borderId="0" xfId="2" applyFont="1" applyBorder="1" applyAlignment="1">
      <alignment horizontal="center" vertical="center"/>
    </xf>
    <xf numFmtId="0" fontId="4" fillId="0" borderId="0" xfId="1" applyNumberFormat="1" applyFill="1">
      <alignment horizontal="left"/>
    </xf>
    <xf numFmtId="49" fontId="5" fillId="0" borderId="0" xfId="2" applyFill="1" applyBorder="1" applyAlignment="1">
      <alignment horizontal="center" vertical="center"/>
    </xf>
    <xf numFmtId="49" fontId="26" fillId="0" borderId="0" xfId="10" applyFill="1">
      <alignment horizontal="left"/>
    </xf>
    <xf numFmtId="49" fontId="5" fillId="0" borderId="1" xfId="2" applyAlignment="1">
      <alignment horizontal="center" vertical="center"/>
    </xf>
    <xf numFmtId="0" fontId="11" fillId="0" borderId="0" xfId="6" applyAlignment="1">
      <alignment horizontal="left" vertical="top" wrapText="1"/>
    </xf>
    <xf numFmtId="0" fontId="4" fillId="0" borderId="0" xfId="1" applyNumberFormat="1" applyAlignment="1">
      <alignment horizontal="left" wrapText="1"/>
    </xf>
    <xf numFmtId="0" fontId="109" fillId="0" borderId="0" xfId="0" applyFont="1" applyFill="1" applyAlignment="1">
      <alignment vertical="top" wrapText="1"/>
    </xf>
    <xf numFmtId="0" fontId="109" fillId="0" borderId="0" xfId="0" quotePrefix="1" applyFont="1" applyFill="1" applyAlignment="1">
      <alignment vertical="top" wrapText="1"/>
    </xf>
    <xf numFmtId="0" fontId="0" fillId="0" borderId="0" xfId="0"/>
    <xf numFmtId="0" fontId="4" fillId="0" borderId="0" xfId="1" applyNumberFormat="1" applyAlignment="1">
      <alignment horizontal="left"/>
    </xf>
    <xf numFmtId="0" fontId="11" fillId="0" borderId="0" xfId="6" applyFont="1" applyFill="1">
      <alignment vertical="top"/>
    </xf>
    <xf numFmtId="49" fontId="21" fillId="0" borderId="1" xfId="2" applyFont="1" applyAlignment="1">
      <alignment horizontal="right" vertical="center"/>
    </xf>
    <xf numFmtId="49" fontId="21" fillId="0" borderId="0" xfId="2" applyFont="1" applyBorder="1" applyAlignment="1">
      <alignment horizontal="right" vertical="top" wrapText="1"/>
    </xf>
    <xf numFmtId="49" fontId="21" fillId="0" borderId="1" xfId="2" applyFont="1" applyAlignment="1">
      <alignment horizontal="right" vertical="top"/>
    </xf>
    <xf numFmtId="0" fontId="23" fillId="0" borderId="0" xfId="0" applyFont="1" applyAlignment="1">
      <alignment horizontal="left" vertical="top" wrapText="1"/>
    </xf>
    <xf numFmtId="0" fontId="109" fillId="0" borderId="0" xfId="6" applyFont="1" applyAlignment="1">
      <alignment horizontal="left" vertical="top" wrapText="1"/>
    </xf>
    <xf numFmtId="49" fontId="115" fillId="12" borderId="0" xfId="0" applyNumberFormat="1" applyFont="1" applyFill="1" applyBorder="1" applyAlignment="1">
      <alignment vertical="top" wrapText="1"/>
    </xf>
    <xf numFmtId="49" fontId="115" fillId="0" borderId="0" xfId="0" applyNumberFormat="1" applyFont="1" applyFill="1" applyBorder="1" applyAlignment="1">
      <alignment vertical="top" wrapText="1"/>
    </xf>
    <xf numFmtId="0" fontId="115" fillId="12" borderId="0" xfId="0" applyNumberFormat="1" applyFont="1" applyFill="1" applyBorder="1" applyAlignment="1">
      <alignment vertical="top" wrapText="1"/>
    </xf>
    <xf numFmtId="0" fontId="109" fillId="0" borderId="0" xfId="6" applyFont="1" applyAlignment="1">
      <alignment vertical="top"/>
    </xf>
    <xf numFmtId="0" fontId="109" fillId="0" borderId="0" xfId="6" applyFont="1" applyFill="1" applyAlignment="1">
      <alignment vertical="top" wrapText="1"/>
    </xf>
    <xf numFmtId="0" fontId="11" fillId="0" borderId="0" xfId="6" applyBorder="1" applyAlignment="1">
      <alignment horizontal="left" vertical="top" wrapText="1"/>
    </xf>
    <xf numFmtId="0" fontId="56" fillId="6" borderId="0" xfId="0" applyFont="1" applyFill="1" applyAlignment="1">
      <alignment horizontal="center" vertical="center" wrapText="1"/>
    </xf>
    <xf numFmtId="0" fontId="109" fillId="0" borderId="0" xfId="0" applyFont="1" applyBorder="1" applyAlignment="1">
      <alignment horizontal="left" vertical="top" wrapText="1"/>
    </xf>
    <xf numFmtId="0" fontId="18" fillId="0" borderId="0" xfId="0" applyFont="1" applyFill="1"/>
    <xf numFmtId="0" fontId="11" fillId="0" borderId="0" xfId="946" applyFill="1" applyAlignment="1">
      <alignment horizontal="left" vertical="top" wrapText="1"/>
    </xf>
    <xf numFmtId="0" fontId="109" fillId="0" borderId="0" xfId="946" applyFont="1" applyAlignment="1">
      <alignment horizontal="left" vertical="top" wrapText="1"/>
    </xf>
    <xf numFmtId="0" fontId="115" fillId="0" borderId="0" xfId="946" applyFont="1" applyAlignment="1">
      <alignment horizontal="left" vertical="top" wrapText="1"/>
    </xf>
    <xf numFmtId="0" fontId="115" fillId="0" borderId="0" xfId="946" applyFont="1" applyAlignment="1">
      <alignment vertical="top" wrapText="1"/>
    </xf>
    <xf numFmtId="49" fontId="28" fillId="0" borderId="78" xfId="369">
      <alignment horizontal="right" vertical="center"/>
    </xf>
    <xf numFmtId="49" fontId="28" fillId="0" borderId="85" xfId="369" applyBorder="1" applyAlignment="1">
      <alignment horizontal="right"/>
    </xf>
    <xf numFmtId="0" fontId="115" fillId="6" borderId="0" xfId="7" applyFont="1" applyFill="1" applyAlignment="1">
      <alignment horizontal="left" vertical="top" wrapText="1"/>
    </xf>
    <xf numFmtId="0" fontId="115" fillId="6" borderId="0" xfId="7" quotePrefix="1" applyFont="1" applyFill="1" applyAlignment="1">
      <alignment horizontal="left" vertical="top" wrapText="1" indent="1"/>
    </xf>
    <xf numFmtId="0" fontId="115" fillId="6" borderId="0" xfId="7" applyFont="1" applyFill="1" applyAlignment="1">
      <alignment horizontal="left" vertical="top" wrapText="1" indent="1"/>
    </xf>
    <xf numFmtId="0" fontId="115" fillId="6" borderId="0" xfId="7" applyFont="1" applyFill="1" applyAlignment="1">
      <alignment horizontal="left" vertical="top"/>
    </xf>
    <xf numFmtId="49" fontId="66" fillId="0" borderId="106" xfId="369" applyFont="1" applyBorder="1" applyAlignment="1">
      <alignment horizontal="left" wrapText="1"/>
    </xf>
    <xf numFmtId="0" fontId="115" fillId="6" borderId="0" xfId="7" applyFont="1" applyFill="1" applyAlignment="1">
      <alignment vertical="top" wrapText="1"/>
    </xf>
    <xf numFmtId="0" fontId="14" fillId="0" borderId="0" xfId="7"/>
    <xf numFmtId="49" fontId="28" fillId="0" borderId="101" xfId="369" applyBorder="1" applyAlignment="1">
      <alignment horizontal="left" wrapText="1"/>
    </xf>
    <xf numFmtId="49" fontId="28" fillId="0" borderId="78" xfId="369" applyBorder="1">
      <alignment horizontal="right" vertical="center"/>
    </xf>
    <xf numFmtId="0" fontId="11" fillId="6" borderId="0" xfId="946" applyFill="1" applyAlignment="1">
      <alignment vertical="top" wrapText="1"/>
    </xf>
    <xf numFmtId="0" fontId="11" fillId="6" borderId="0" xfId="946" applyFill="1">
      <alignment vertical="top"/>
    </xf>
    <xf numFmtId="49" fontId="28" fillId="0" borderId="78" xfId="369" applyAlignment="1">
      <alignment horizontal="right"/>
    </xf>
    <xf numFmtId="0" fontId="11" fillId="0" borderId="0" xfId="7" applyNumberFormat="1" applyFont="1" applyAlignment="1">
      <alignment horizontal="left" wrapText="1"/>
    </xf>
    <xf numFmtId="49" fontId="28" fillId="0" borderId="78" xfId="369" applyNumberFormat="1">
      <alignment horizontal="right" vertical="center"/>
    </xf>
    <xf numFmtId="0" fontId="14" fillId="0" borderId="0" xfId="7" applyNumberFormat="1" applyAlignment="1">
      <alignment horizontal="left" vertical="top"/>
    </xf>
    <xf numFmtId="0" fontId="109" fillId="0" borderId="0" xfId="7" applyNumberFormat="1" applyFont="1" applyAlignment="1">
      <alignment horizontal="left" vertical="top" wrapText="1"/>
    </xf>
    <xf numFmtId="0" fontId="109" fillId="0" borderId="0" xfId="7" applyNumberFormat="1" applyFont="1" applyAlignment="1">
      <alignment horizontal="left" vertical="top"/>
    </xf>
    <xf numFmtId="0" fontId="14" fillId="0" borderId="0" xfId="0" applyFont="1" applyAlignment="1">
      <alignment horizontal="left"/>
    </xf>
    <xf numFmtId="0" fontId="4" fillId="0" borderId="0" xfId="1" applyNumberFormat="1" applyAlignment="1">
      <alignment horizontal="left" vertical="center" wrapText="1"/>
    </xf>
    <xf numFmtId="0" fontId="109" fillId="0" borderId="0" xfId="7" applyFont="1" applyAlignment="1">
      <alignment horizontal="left" wrapText="1" indent="1"/>
    </xf>
    <xf numFmtId="0" fontId="109" fillId="0" borderId="0" xfId="7" applyFont="1" applyAlignment="1">
      <alignment horizontal="left" vertical="top" wrapText="1"/>
    </xf>
    <xf numFmtId="0" fontId="66" fillId="15" borderId="127" xfId="947" applyNumberFormat="1" applyBorder="1" applyAlignment="1">
      <alignment horizontal="left" vertical="center"/>
    </xf>
    <xf numFmtId="0" fontId="66" fillId="15" borderId="78" xfId="947" applyNumberFormat="1" applyBorder="1" applyAlignment="1">
      <alignment horizontal="left" vertical="center"/>
    </xf>
    <xf numFmtId="0" fontId="109" fillId="0" borderId="0" xfId="946" applyFont="1" applyBorder="1" applyAlignment="1">
      <alignment horizontal="left"/>
    </xf>
    <xf numFmtId="49" fontId="28" fillId="0" borderId="0" xfId="369" applyNumberFormat="1" applyFont="1" applyBorder="1" applyAlignment="1">
      <alignment vertical="center"/>
    </xf>
    <xf numFmtId="0" fontId="28" fillId="0" borderId="78" xfId="369" applyNumberFormat="1" applyAlignment="1">
      <alignment horizontal="right" vertical="center"/>
    </xf>
    <xf numFmtId="49" fontId="28" fillId="0" borderId="78" xfId="369" applyAlignment="1">
      <alignment horizontal="right" vertical="center"/>
    </xf>
    <xf numFmtId="49" fontId="121" fillId="0" borderId="78" xfId="369" applyNumberFormat="1" applyFont="1" applyAlignment="1">
      <alignment horizontal="left" vertical="top"/>
    </xf>
    <xf numFmtId="0" fontId="28" fillId="0" borderId="78" xfId="369" applyNumberFormat="1">
      <alignment horizontal="right" vertical="center"/>
    </xf>
    <xf numFmtId="0" fontId="28" fillId="6" borderId="0" xfId="369" applyNumberFormat="1" applyFill="1" applyBorder="1">
      <alignment horizontal="right" vertical="center"/>
    </xf>
    <xf numFmtId="49" fontId="49" fillId="0" borderId="78" xfId="369" applyNumberFormat="1" applyFont="1" applyAlignment="1">
      <alignment horizontal="left" vertical="center"/>
    </xf>
    <xf numFmtId="49" fontId="122" fillId="0" borderId="78" xfId="369" applyNumberFormat="1" applyFont="1" applyAlignment="1">
      <alignment horizontal="left" vertical="top"/>
    </xf>
    <xf numFmtId="0" fontId="109" fillId="0" borderId="0" xfId="946" applyFont="1" applyAlignment="1">
      <alignment vertical="top" wrapText="1"/>
    </xf>
    <xf numFmtId="0" fontId="109" fillId="0" borderId="0" xfId="946" applyFont="1">
      <alignment vertical="top"/>
    </xf>
    <xf numFmtId="49" fontId="28" fillId="6" borderId="0" xfId="369" applyFill="1" applyBorder="1">
      <alignment horizontal="right" vertical="center"/>
    </xf>
    <xf numFmtId="0" fontId="4" fillId="0" borderId="0" xfId="1" applyNumberFormat="1" applyAlignment="1">
      <alignment horizontal="left" indent="2"/>
    </xf>
    <xf numFmtId="0" fontId="109" fillId="0" borderId="0" xfId="946" applyFont="1" applyAlignment="1">
      <alignment horizontal="left" vertical="top"/>
    </xf>
    <xf numFmtId="0" fontId="4" fillId="0" borderId="0" xfId="1" applyNumberFormat="1" applyAlignment="1">
      <alignment horizontal="left" vertical="top" wrapText="1" indent="1"/>
    </xf>
    <xf numFmtId="0" fontId="28" fillId="6" borderId="0" xfId="0" applyFont="1" applyFill="1" applyBorder="1" applyAlignment="1">
      <alignment horizontal="right" vertical="center"/>
    </xf>
    <xf numFmtId="0" fontId="115" fillId="0" borderId="0" xfId="6" applyFont="1" applyAlignment="1">
      <alignment horizontal="left" vertical="top" wrapText="1"/>
    </xf>
    <xf numFmtId="0" fontId="11" fillId="0" borderId="0" xfId="946" applyAlignment="1">
      <alignment vertical="center"/>
    </xf>
    <xf numFmtId="0" fontId="109" fillId="0" borderId="0" xfId="6" applyFont="1" applyFill="1" applyAlignment="1">
      <alignment horizontal="left" vertical="top" wrapText="1"/>
    </xf>
    <xf numFmtId="0" fontId="115" fillId="0" borderId="0" xfId="6" applyFont="1" applyAlignment="1">
      <alignment horizontal="left" vertical="top"/>
    </xf>
    <xf numFmtId="0" fontId="11" fillId="0" borderId="0" xfId="6" applyFont="1">
      <alignment vertical="top"/>
    </xf>
    <xf numFmtId="0" fontId="78" fillId="0" borderId="0" xfId="6" applyFont="1">
      <alignment vertical="top"/>
    </xf>
    <xf numFmtId="0" fontId="11" fillId="0" borderId="0" xfId="6" applyFont="1" applyAlignment="1">
      <alignment vertical="top" wrapText="1"/>
    </xf>
    <xf numFmtId="0" fontId="83" fillId="0" borderId="0" xfId="0" applyFont="1" applyBorder="1" applyAlignment="1">
      <alignment horizontal="center"/>
    </xf>
    <xf numFmtId="49" fontId="46" fillId="0" borderId="150" xfId="367" applyBorder="1" applyAlignment="1">
      <alignment horizontal="center" vertical="center"/>
    </xf>
    <xf numFmtId="0" fontId="11" fillId="0" borderId="0" xfId="6" applyFont="1" applyAlignment="1">
      <alignment horizontal="left" vertical="top" wrapText="1"/>
    </xf>
    <xf numFmtId="0" fontId="46" fillId="0" borderId="73" xfId="367" applyNumberFormat="1" applyBorder="1" applyAlignment="1">
      <alignment horizontal="right" vertical="center"/>
    </xf>
    <xf numFmtId="0" fontId="46" fillId="0" borderId="74" xfId="367" applyNumberFormat="1" applyBorder="1" applyAlignment="1">
      <alignment horizontal="right" vertical="center"/>
    </xf>
    <xf numFmtId="0" fontId="4" fillId="0" borderId="0" xfId="1" applyNumberFormat="1" applyAlignment="1">
      <alignment horizontal="left" vertical="top" wrapText="1"/>
    </xf>
    <xf numFmtId="0" fontId="61" fillId="0" borderId="0" xfId="0" applyFont="1"/>
    <xf numFmtId="0" fontId="11" fillId="0" borderId="0" xfId="946" applyFont="1" applyAlignment="1">
      <alignment vertical="top" wrapText="1"/>
    </xf>
    <xf numFmtId="0" fontId="89" fillId="0" borderId="0" xfId="0" applyFont="1" applyAlignment="1">
      <alignment wrapText="1"/>
    </xf>
    <xf numFmtId="0" fontId="26" fillId="0" borderId="0" xfId="10" applyNumberFormat="1">
      <alignment horizontal="left"/>
    </xf>
    <xf numFmtId="0" fontId="11" fillId="0" borderId="0" xfId="946" applyAlignment="1">
      <alignment horizontal="left" vertical="top" wrapText="1"/>
    </xf>
  </cellXfs>
  <cellStyles count="958">
    <cellStyle name="1." xfId="1"/>
    <cellStyle name="1.1" xfId="10"/>
    <cellStyle name="2." xfId="11"/>
    <cellStyle name="2.1" xfId="12"/>
    <cellStyle name="BANDE blanc.xls" xfId="13"/>
    <cellStyle name="BANDE BLEUE" xfId="14"/>
    <cellStyle name="Cellule liée 2" xfId="368"/>
    <cellStyle name="Commentaire 2" xfId="946"/>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nd gris" xfId="4"/>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701" builtinId="8" hidden="1"/>
    <cellStyle name="Hyperlink" xfId="703" builtinId="8" hidden="1"/>
    <cellStyle name="Hyperlink" xfId="705" builtinId="8" hidden="1"/>
    <cellStyle name="Hyperlink" xfId="707" builtinId="8" hidden="1"/>
    <cellStyle name="Hyperlink" xfId="712" builtinId="8"/>
    <cellStyle name="Normal" xfId="0" builtinId="0"/>
    <cellStyle name="Note" xfId="6"/>
    <cellStyle name="Note 2" xfId="710"/>
    <cellStyle name="Percent" xfId="957" builtinId="5"/>
    <cellStyle name="Pourcentage 2" xfId="945"/>
    <cellStyle name="Pourcentage 3" xfId="956"/>
    <cellStyle name="SOMMAIRE" xfId="370"/>
    <cellStyle name="tableaux_1" xfId="15"/>
    <cellStyle name="tableaux_1_corpo" xfId="2"/>
    <cellStyle name="tableaux_1_ms" xfId="366"/>
    <cellStyle name="tableaux_1_rc" xfId="367"/>
    <cellStyle name="tableaux_1_upstream" xfId="369"/>
    <cellStyle name="Tableaux_2" xfId="5"/>
    <cellStyle name="Tableaux_2 (bold)" xfId="3"/>
    <cellStyle name="Tableaux_2 (fond)" xfId="8"/>
    <cellStyle name="Tableaux_3" xfId="948"/>
    <cellStyle name="Tableaux_3 2" xfId="709"/>
    <cellStyle name="Tableaux_4_corpo" xfId="9"/>
    <cellStyle name="Tableaux_4_corpo 2" xfId="949"/>
    <cellStyle name="Tableaux_4_ms" xfId="950"/>
    <cellStyle name="Tableaux_4_upstream" xfId="947"/>
    <cellStyle name="Texte courant" xfId="7"/>
    <cellStyle name="Texte courant 2" xfId="711"/>
    <cellStyle name="Titre rouge gras" xfId="16"/>
    <cellStyle name="trait marron bas simple" xfId="17"/>
  </cellStyles>
  <dxfs count="0"/>
  <tableStyles count="0" defaultTableStyle="TableStyleMedium9" defaultPivotStyle="PivotStyleLight16"/>
  <colors>
    <mruColors>
      <color rgb="FFCF3087"/>
      <color rgb="FF00A37F"/>
      <color rgb="FF0076BD"/>
      <color rgb="FF733E8D"/>
      <color rgb="FF0052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9"/></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0"/></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2"/></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3"/></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4"/></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5"/></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6"/></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0"/></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7"/></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8"/></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9"/></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0"/></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2"/></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3"/></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4"/></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5"/></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6"/></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6"/></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2"/></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7"/></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8"/></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2"/></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3"/></Relationships>
</file>

<file path=xl/drawings/_rels/drawing3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4"/></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5"/></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6"/></Relationships>
</file>

<file path=xl/drawings/_rels/drawing3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7"/></Relationships>
</file>

<file path=xl/drawings/_rels/drawing3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8"/></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9"/></Relationships>
</file>

<file path=xl/drawings/_rels/drawing4.xml.rels><?xml version="1.0" encoding="UTF-8" standalone="yes"?>
<Relationships xmlns="http://schemas.openxmlformats.org/package/2006/relationships"><Relationship Id="rId3" Type="http://schemas.openxmlformats.org/officeDocument/2006/relationships/hyperlink" Target="#Summary!B13"/><Relationship Id="rId2" Type="http://schemas.openxmlformats.org/officeDocument/2006/relationships/image" Target="../media/image2.png"/><Relationship Id="rId1" Type="http://schemas.openxmlformats.org/officeDocument/2006/relationships/hyperlink" Target="#Summary!B14"/></Relationships>
</file>

<file path=xl/drawings/_rels/drawing4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0"/></Relationships>
</file>

<file path=xl/drawings/_rels/drawing4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1"/></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2"/></Relationships>
</file>

<file path=xl/drawings/_rels/drawing4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3"/></Relationships>
</file>

<file path=xl/drawings/_rels/drawing4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4"/></Relationships>
</file>

<file path=xl/drawings/_rels/drawing4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5"/></Relationships>
</file>

<file path=xl/drawings/_rels/drawing4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6"/></Relationships>
</file>

<file path=xl/drawings/_rels/drawing4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7"/></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8"/></Relationships>
</file>

<file path=xl/drawings/_rels/drawing4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9"/></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4"/></Relationships>
</file>

<file path=xl/drawings/_rels/drawing5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0"/></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1"/></Relationships>
</file>

<file path=xl/drawings/_rels/drawing5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2"/></Relationships>
</file>

<file path=xl/drawings/_rels/drawing5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3"/></Relationships>
</file>

<file path=xl/drawings/_rels/drawing5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5"/></Relationships>
</file>

<file path=xl/drawings/_rels/drawing5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6"/></Relationships>
</file>

<file path=xl/drawings/_rels/drawing5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0"/></Relationships>
</file>

<file path=xl/drawings/_rels/drawing5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4"/></Relationships>
</file>

<file path=xl/drawings/_rels/drawing5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6"/></Relationships>
</file>

<file path=xl/drawings/_rels/drawing5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5"/></Relationships>
</file>

<file path=xl/drawings/_rels/drawing6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2"/></Relationships>
</file>

<file path=xl/drawings/_rels/drawing6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2"/></Relationships>
</file>

<file path=xl/drawings/_rels/drawing6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4"/></Relationships>
</file>

<file path=xl/drawings/_rels/drawing6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5"/></Relationships>
</file>

<file path=xl/drawings/_rels/drawing6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6"/></Relationships>
</file>

<file path=xl/drawings/_rels/drawing6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7"/></Relationships>
</file>

<file path=xl/drawings/_rels/drawing6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8"/></Relationships>
</file>

<file path=xl/drawings/_rels/drawing6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6"/></Relationships>
</file>

<file path=xl/drawings/_rels/drawing6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9"/></Relationships>
</file>

<file path=xl/drawings/_rels/drawing6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0"/></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6"/></Relationships>
</file>

<file path=xl/drawings/_rels/drawing7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1"/></Relationships>
</file>

<file path=xl/drawings/_rels/drawing7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5"/></Relationships>
</file>

<file path=xl/drawings/_rels/drawing7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6"/></Relationships>
</file>

<file path=xl/drawings/_rels/drawing7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7"/></Relationships>
</file>

<file path=xl/drawings/_rels/drawing7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8"/></Relationships>
</file>

<file path=xl/drawings/_rels/drawing7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9"/></Relationships>
</file>

<file path=xl/drawings/_rels/drawing7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9"/></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7"/></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8"/></Relationships>
</file>

<file path=xl/drawings/drawing1.xml><?xml version="1.0" encoding="utf-8"?>
<xdr:wsDr xmlns:xdr="http://schemas.openxmlformats.org/drawingml/2006/spreadsheetDrawing" xmlns:a="http://schemas.openxmlformats.org/drawingml/2006/main">
  <xdr:twoCellAnchor editAs="oneCell">
    <xdr:from>
      <xdr:col>1</xdr:col>
      <xdr:colOff>7581900</xdr:colOff>
      <xdr:row>2</xdr:row>
      <xdr:rowOff>123825</xdr:rowOff>
    </xdr:from>
    <xdr:to>
      <xdr:col>1</xdr:col>
      <xdr:colOff>7981950</xdr:colOff>
      <xdr:row>5</xdr:row>
      <xdr:rowOff>0</xdr:rowOff>
    </xdr:to>
    <xdr:pic>
      <xdr:nvPicPr>
        <xdr:cNvPr id="2" name="Image 1"/>
        <xdr:cNvPicPr>
          <a:picLocks noChangeAspect="1"/>
        </xdr:cNvPicPr>
      </xdr:nvPicPr>
      <xdr:blipFill>
        <a:blip xmlns:r="http://schemas.openxmlformats.org/officeDocument/2006/relationships" r:embed="rId1"/>
        <a:srcRect/>
        <a:stretch>
          <a:fillRect/>
        </a:stretch>
      </xdr:blipFill>
      <xdr:spPr bwMode="auto">
        <a:xfrm>
          <a:off x="8001000" y="447675"/>
          <a:ext cx="400050" cy="504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266700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31750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9525</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9525</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a:srcRect/>
        <a:stretch>
          <a:fillRect/>
        </a:stretch>
      </xdr:blipFill>
      <xdr:spPr bwMode="auto">
        <a:xfrm>
          <a:off x="0" y="203200"/>
          <a:ext cx="266700" cy="2127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19050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9525</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oneCellAnchor>
    <xdr:from>
      <xdr:col>0</xdr:col>
      <xdr:colOff>0</xdr:colOff>
      <xdr:row>1</xdr:row>
      <xdr:rowOff>0</xdr:rowOff>
    </xdr:from>
    <xdr:ext cx="273437"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73437" cy="2667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4160"/>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twoCellAnchor editAs="oneCell">
    <xdr:from>
      <xdr:col>0</xdr:col>
      <xdr:colOff>0</xdr:colOff>
      <xdr:row>1</xdr:row>
      <xdr:rowOff>0</xdr:rowOff>
    </xdr:from>
    <xdr:to>
      <xdr:col>0</xdr:col>
      <xdr:colOff>266700</xdr:colOff>
      <xdr:row>2</xdr:row>
      <xdr:rowOff>12700</xdr:rowOff>
    </xdr:to>
    <xdr:pic>
      <xdr:nvPicPr>
        <xdr:cNvPr id="3" name="Image 2" descr="total-back.png">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4160"/>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oneCellAnchor>
    <xdr:from>
      <xdr:col>0</xdr:col>
      <xdr:colOff>0</xdr:colOff>
      <xdr:row>1</xdr:row>
      <xdr:rowOff>0</xdr:rowOff>
    </xdr:from>
    <xdr:ext cx="266700" cy="260350"/>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oneCellAnchor>
    <xdr:from>
      <xdr:col>0</xdr:col>
      <xdr:colOff>0</xdr:colOff>
      <xdr:row>1</xdr:row>
      <xdr:rowOff>0</xdr:rowOff>
    </xdr:from>
    <xdr:ext cx="266700" cy="258762"/>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4160"/>
        </a:xfrm>
        <a:prstGeom prst="rect">
          <a:avLst/>
        </a:prstGeom>
      </xdr:spPr>
    </xdr:pic>
    <xdr:clientData/>
  </xdr:oneCellAnchor>
  <xdr:oneCellAnchor>
    <xdr:from>
      <xdr:col>0</xdr:col>
      <xdr:colOff>0</xdr:colOff>
      <xdr:row>1</xdr:row>
      <xdr:rowOff>0</xdr:rowOff>
    </xdr:from>
    <xdr:ext cx="266700" cy="264160"/>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4160"/>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oneCellAnchor>
    <xdr:from>
      <xdr:col>0</xdr:col>
      <xdr:colOff>0</xdr:colOff>
      <xdr:row>1</xdr:row>
      <xdr:rowOff>0</xdr:rowOff>
    </xdr:from>
    <xdr:ext cx="266700" cy="258762"/>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oneCellAnchor>
    <xdr:from>
      <xdr:col>0</xdr:col>
      <xdr:colOff>0</xdr:colOff>
      <xdr:row>1</xdr:row>
      <xdr:rowOff>0</xdr:rowOff>
    </xdr:from>
    <xdr:ext cx="266700" cy="258762"/>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oneCellAnchor>
    <xdr:from>
      <xdr:col>0</xdr:col>
      <xdr:colOff>0</xdr:colOff>
      <xdr:row>1</xdr:row>
      <xdr:rowOff>0</xdr:rowOff>
    </xdr:from>
    <xdr:ext cx="266700" cy="258762"/>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oneCellAnchor>
    <xdr:from>
      <xdr:col>0</xdr:col>
      <xdr:colOff>0</xdr:colOff>
      <xdr:row>1</xdr:row>
      <xdr:rowOff>0</xdr:rowOff>
    </xdr:from>
    <xdr:ext cx="266700" cy="258762"/>
    <xdr:pic>
      <xdr:nvPicPr>
        <xdr:cNvPr id="4" name="Image 3"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oneCellAnchor>
    <xdr:from>
      <xdr:col>0</xdr:col>
      <xdr:colOff>0</xdr:colOff>
      <xdr:row>1</xdr:row>
      <xdr:rowOff>0</xdr:rowOff>
    </xdr:from>
    <xdr:ext cx="266700" cy="258762"/>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oneCellAnchor>
    <xdr:from>
      <xdr:col>0</xdr:col>
      <xdr:colOff>0</xdr:colOff>
      <xdr:row>1</xdr:row>
      <xdr:rowOff>0</xdr:rowOff>
    </xdr:from>
    <xdr:ext cx="266700" cy="258762"/>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4160"/>
        </a:xfrm>
        <a:prstGeom prst="rect">
          <a:avLst/>
        </a:prstGeom>
      </xdr:spPr>
    </xdr:pic>
    <xdr:clientData/>
  </xdr:oneCellAnchor>
  <xdr:oneCellAnchor>
    <xdr:from>
      <xdr:col>0</xdr:col>
      <xdr:colOff>0</xdr:colOff>
      <xdr:row>1</xdr:row>
      <xdr:rowOff>0</xdr:rowOff>
    </xdr:from>
    <xdr:ext cx="266700" cy="264160"/>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416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985"/>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a:srcRect/>
        <a:stretch>
          <a:fillRect/>
        </a:stretch>
      </xdr:blipFill>
      <xdr:spPr bwMode="auto">
        <a:xfrm>
          <a:off x="0" y="254000"/>
          <a:ext cx="266700" cy="260985"/>
        </a:xfrm>
        <a:prstGeom prst="rect">
          <a:avLst/>
        </a:prstGeom>
        <a:noFill/>
        <a:ln w="9525">
          <a:noFill/>
          <a:miter lim="800000"/>
          <a:headEnd/>
          <a:tailEnd/>
        </a:ln>
      </xdr:spPr>
    </xdr:pic>
    <xdr:clientData/>
  </xdr:oneCellAnchor>
</xdr:wsDr>
</file>

<file path=xl/drawings/drawing58.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58762"/>
        </a:xfrm>
        <a:prstGeom prst="rect">
          <a:avLst/>
        </a:prstGeom>
      </xdr:spPr>
    </xdr:pic>
    <xdr:clientData/>
  </xdr:oneCellAnchor>
</xdr:wsDr>
</file>

<file path=xl/drawings/drawing59.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61.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4160"/>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63.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65.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67.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69.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71.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72.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73.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74.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4160"/>
        </a:xfrm>
        <a:prstGeom prst="rect">
          <a:avLst/>
        </a:prstGeom>
      </xdr:spPr>
    </xdr:pic>
    <xdr:clientData/>
  </xdr:oneCellAnchor>
</xdr:wsDr>
</file>

<file path=xl/drawings/drawing75.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4160"/>
        </a:xfrm>
        <a:prstGeom prst="rect">
          <a:avLst/>
        </a:prstGeom>
      </xdr:spPr>
    </xdr:pic>
    <xdr:clientData/>
  </xdr:oneCellAnchor>
</xdr:wsDr>
</file>

<file path=xl/drawings/drawing76.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035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tabColor rgb="FFFF0000"/>
  </sheetPr>
  <dimension ref="A3:F100"/>
  <sheetViews>
    <sheetView showGridLines="0" tabSelected="1" topLeftCell="A17" zoomScaleNormal="100" zoomScaleSheetLayoutView="100" workbookViewId="0">
      <selection activeCell="G15" sqref="G15"/>
    </sheetView>
  </sheetViews>
  <sheetFormatPr defaultColWidth="10.875" defaultRowHeight="12.75" customHeight="1"/>
  <cols>
    <col min="1" max="1" width="5.5" style="315" customWidth="1"/>
    <col min="2" max="2" width="106.625" style="315" bestFit="1" customWidth="1"/>
    <col min="3" max="3" width="10.875" style="316"/>
    <col min="4" max="256" width="10.875" style="315"/>
    <col min="257" max="257" width="5.5" style="315" customWidth="1"/>
    <col min="258" max="258" width="106.625" style="315" bestFit="1" customWidth="1"/>
    <col min="259" max="512" width="10.875" style="315"/>
    <col min="513" max="513" width="5.5" style="315" customWidth="1"/>
    <col min="514" max="514" width="106.625" style="315" bestFit="1" customWidth="1"/>
    <col min="515" max="768" width="10.875" style="315"/>
    <col min="769" max="769" width="5.5" style="315" customWidth="1"/>
    <col min="770" max="770" width="106.625" style="315" bestFit="1" customWidth="1"/>
    <col min="771" max="1024" width="10.875" style="315"/>
    <col min="1025" max="1025" width="5.5" style="315" customWidth="1"/>
    <col min="1026" max="1026" width="106.625" style="315" bestFit="1" customWidth="1"/>
    <col min="1027" max="1280" width="10.875" style="315"/>
    <col min="1281" max="1281" width="5.5" style="315" customWidth="1"/>
    <col min="1282" max="1282" width="106.625" style="315" bestFit="1" customWidth="1"/>
    <col min="1283" max="1536" width="10.875" style="315"/>
    <col min="1537" max="1537" width="5.5" style="315" customWidth="1"/>
    <col min="1538" max="1538" width="106.625" style="315" bestFit="1" customWidth="1"/>
    <col min="1539" max="1792" width="10.875" style="315"/>
    <col min="1793" max="1793" width="5.5" style="315" customWidth="1"/>
    <col min="1794" max="1794" width="106.625" style="315" bestFit="1" customWidth="1"/>
    <col min="1795" max="2048" width="10.875" style="315"/>
    <col min="2049" max="2049" width="5.5" style="315" customWidth="1"/>
    <col min="2050" max="2050" width="106.625" style="315" bestFit="1" customWidth="1"/>
    <col min="2051" max="2304" width="10.875" style="315"/>
    <col min="2305" max="2305" width="5.5" style="315" customWidth="1"/>
    <col min="2306" max="2306" width="106.625" style="315" bestFit="1" customWidth="1"/>
    <col min="2307" max="2560" width="10.875" style="315"/>
    <col min="2561" max="2561" width="5.5" style="315" customWidth="1"/>
    <col min="2562" max="2562" width="106.625" style="315" bestFit="1" customWidth="1"/>
    <col min="2563" max="2816" width="10.875" style="315"/>
    <col min="2817" max="2817" width="5.5" style="315" customWidth="1"/>
    <col min="2818" max="2818" width="106.625" style="315" bestFit="1" customWidth="1"/>
    <col min="2819" max="3072" width="10.875" style="315"/>
    <col min="3073" max="3073" width="5.5" style="315" customWidth="1"/>
    <col min="3074" max="3074" width="106.625" style="315" bestFit="1" customWidth="1"/>
    <col min="3075" max="3328" width="10.875" style="315"/>
    <col min="3329" max="3329" width="5.5" style="315" customWidth="1"/>
    <col min="3330" max="3330" width="106.625" style="315" bestFit="1" customWidth="1"/>
    <col min="3331" max="3584" width="10.875" style="315"/>
    <col min="3585" max="3585" width="5.5" style="315" customWidth="1"/>
    <col min="3586" max="3586" width="106.625" style="315" bestFit="1" customWidth="1"/>
    <col min="3587" max="3840" width="10.875" style="315"/>
    <col min="3841" max="3841" width="5.5" style="315" customWidth="1"/>
    <col min="3842" max="3842" width="106.625" style="315" bestFit="1" customWidth="1"/>
    <col min="3843" max="4096" width="10.875" style="315"/>
    <col min="4097" max="4097" width="5.5" style="315" customWidth="1"/>
    <col min="4098" max="4098" width="106.625" style="315" bestFit="1" customWidth="1"/>
    <col min="4099" max="4352" width="10.875" style="315"/>
    <col min="4353" max="4353" width="5.5" style="315" customWidth="1"/>
    <col min="4354" max="4354" width="106.625" style="315" bestFit="1" customWidth="1"/>
    <col min="4355" max="4608" width="10.875" style="315"/>
    <col min="4609" max="4609" width="5.5" style="315" customWidth="1"/>
    <col min="4610" max="4610" width="106.625" style="315" bestFit="1" customWidth="1"/>
    <col min="4611" max="4864" width="10.875" style="315"/>
    <col min="4865" max="4865" width="5.5" style="315" customWidth="1"/>
    <col min="4866" max="4866" width="106.625" style="315" bestFit="1" customWidth="1"/>
    <col min="4867" max="5120" width="10.875" style="315"/>
    <col min="5121" max="5121" width="5.5" style="315" customWidth="1"/>
    <col min="5122" max="5122" width="106.625" style="315" bestFit="1" customWidth="1"/>
    <col min="5123" max="5376" width="10.875" style="315"/>
    <col min="5377" max="5377" width="5.5" style="315" customWidth="1"/>
    <col min="5378" max="5378" width="106.625" style="315" bestFit="1" customWidth="1"/>
    <col min="5379" max="5632" width="10.875" style="315"/>
    <col min="5633" max="5633" width="5.5" style="315" customWidth="1"/>
    <col min="5634" max="5634" width="106.625" style="315" bestFit="1" customWidth="1"/>
    <col min="5635" max="5888" width="10.875" style="315"/>
    <col min="5889" max="5889" width="5.5" style="315" customWidth="1"/>
    <col min="5890" max="5890" width="106.625" style="315" bestFit="1" customWidth="1"/>
    <col min="5891" max="6144" width="10.875" style="315"/>
    <col min="6145" max="6145" width="5.5" style="315" customWidth="1"/>
    <col min="6146" max="6146" width="106.625" style="315" bestFit="1" customWidth="1"/>
    <col min="6147" max="6400" width="10.875" style="315"/>
    <col min="6401" max="6401" width="5.5" style="315" customWidth="1"/>
    <col min="6402" max="6402" width="106.625" style="315" bestFit="1" customWidth="1"/>
    <col min="6403" max="6656" width="10.875" style="315"/>
    <col min="6657" max="6657" width="5.5" style="315" customWidth="1"/>
    <col min="6658" max="6658" width="106.625" style="315" bestFit="1" customWidth="1"/>
    <col min="6659" max="6912" width="10.875" style="315"/>
    <col min="6913" max="6913" width="5.5" style="315" customWidth="1"/>
    <col min="6914" max="6914" width="106.625" style="315" bestFit="1" customWidth="1"/>
    <col min="6915" max="7168" width="10.875" style="315"/>
    <col min="7169" max="7169" width="5.5" style="315" customWidth="1"/>
    <col min="7170" max="7170" width="106.625" style="315" bestFit="1" customWidth="1"/>
    <col min="7171" max="7424" width="10.875" style="315"/>
    <col min="7425" max="7425" width="5.5" style="315" customWidth="1"/>
    <col min="7426" max="7426" width="106.625" style="315" bestFit="1" customWidth="1"/>
    <col min="7427" max="7680" width="10.875" style="315"/>
    <col min="7681" max="7681" width="5.5" style="315" customWidth="1"/>
    <col min="7682" max="7682" width="106.625" style="315" bestFit="1" customWidth="1"/>
    <col min="7683" max="7936" width="10.875" style="315"/>
    <col min="7937" max="7937" width="5.5" style="315" customWidth="1"/>
    <col min="7938" max="7938" width="106.625" style="315" bestFit="1" customWidth="1"/>
    <col min="7939" max="8192" width="10.875" style="315"/>
    <col min="8193" max="8193" width="5.5" style="315" customWidth="1"/>
    <col min="8194" max="8194" width="106.625" style="315" bestFit="1" customWidth="1"/>
    <col min="8195" max="8448" width="10.875" style="315"/>
    <col min="8449" max="8449" width="5.5" style="315" customWidth="1"/>
    <col min="8450" max="8450" width="106.625" style="315" bestFit="1" customWidth="1"/>
    <col min="8451" max="8704" width="10.875" style="315"/>
    <col min="8705" max="8705" width="5.5" style="315" customWidth="1"/>
    <col min="8706" max="8706" width="106.625" style="315" bestFit="1" customWidth="1"/>
    <col min="8707" max="8960" width="10.875" style="315"/>
    <col min="8961" max="8961" width="5.5" style="315" customWidth="1"/>
    <col min="8962" max="8962" width="106.625" style="315" bestFit="1" customWidth="1"/>
    <col min="8963" max="9216" width="10.875" style="315"/>
    <col min="9217" max="9217" width="5.5" style="315" customWidth="1"/>
    <col min="9218" max="9218" width="106.625" style="315" bestFit="1" customWidth="1"/>
    <col min="9219" max="9472" width="10.875" style="315"/>
    <col min="9473" max="9473" width="5.5" style="315" customWidth="1"/>
    <col min="9474" max="9474" width="106.625" style="315" bestFit="1" customWidth="1"/>
    <col min="9475" max="9728" width="10.875" style="315"/>
    <col min="9729" max="9729" width="5.5" style="315" customWidth="1"/>
    <col min="9730" max="9730" width="106.625" style="315" bestFit="1" customWidth="1"/>
    <col min="9731" max="9984" width="10.875" style="315"/>
    <col min="9985" max="9985" width="5.5" style="315" customWidth="1"/>
    <col min="9986" max="9986" width="106.625" style="315" bestFit="1" customWidth="1"/>
    <col min="9987" max="10240" width="10.875" style="315"/>
    <col min="10241" max="10241" width="5.5" style="315" customWidth="1"/>
    <col min="10242" max="10242" width="106.625" style="315" bestFit="1" customWidth="1"/>
    <col min="10243" max="10496" width="10.875" style="315"/>
    <col min="10497" max="10497" width="5.5" style="315" customWidth="1"/>
    <col min="10498" max="10498" width="106.625" style="315" bestFit="1" customWidth="1"/>
    <col min="10499" max="10752" width="10.875" style="315"/>
    <col min="10753" max="10753" width="5.5" style="315" customWidth="1"/>
    <col min="10754" max="10754" width="106.625" style="315" bestFit="1" customWidth="1"/>
    <col min="10755" max="11008" width="10.875" style="315"/>
    <col min="11009" max="11009" width="5.5" style="315" customWidth="1"/>
    <col min="11010" max="11010" width="106.625" style="315" bestFit="1" customWidth="1"/>
    <col min="11011" max="11264" width="10.875" style="315"/>
    <col min="11265" max="11265" width="5.5" style="315" customWidth="1"/>
    <col min="11266" max="11266" width="106.625" style="315" bestFit="1" customWidth="1"/>
    <col min="11267" max="11520" width="10.875" style="315"/>
    <col min="11521" max="11521" width="5.5" style="315" customWidth="1"/>
    <col min="11522" max="11522" width="106.625" style="315" bestFit="1" customWidth="1"/>
    <col min="11523" max="11776" width="10.875" style="315"/>
    <col min="11777" max="11777" width="5.5" style="315" customWidth="1"/>
    <col min="11778" max="11778" width="106.625" style="315" bestFit="1" customWidth="1"/>
    <col min="11779" max="12032" width="10.875" style="315"/>
    <col min="12033" max="12033" width="5.5" style="315" customWidth="1"/>
    <col min="12034" max="12034" width="106.625" style="315" bestFit="1" customWidth="1"/>
    <col min="12035" max="12288" width="10.875" style="315"/>
    <col min="12289" max="12289" width="5.5" style="315" customWidth="1"/>
    <col min="12290" max="12290" width="106.625" style="315" bestFit="1" customWidth="1"/>
    <col min="12291" max="12544" width="10.875" style="315"/>
    <col min="12545" max="12545" width="5.5" style="315" customWidth="1"/>
    <col min="12546" max="12546" width="106.625" style="315" bestFit="1" customWidth="1"/>
    <col min="12547" max="12800" width="10.875" style="315"/>
    <col min="12801" max="12801" width="5.5" style="315" customWidth="1"/>
    <col min="12802" max="12802" width="106.625" style="315" bestFit="1" customWidth="1"/>
    <col min="12803" max="13056" width="10.875" style="315"/>
    <col min="13057" max="13057" width="5.5" style="315" customWidth="1"/>
    <col min="13058" max="13058" width="106.625" style="315" bestFit="1" customWidth="1"/>
    <col min="13059" max="13312" width="10.875" style="315"/>
    <col min="13313" max="13313" width="5.5" style="315" customWidth="1"/>
    <col min="13314" max="13314" width="106.625" style="315" bestFit="1" customWidth="1"/>
    <col min="13315" max="13568" width="10.875" style="315"/>
    <col min="13569" max="13569" width="5.5" style="315" customWidth="1"/>
    <col min="13570" max="13570" width="106.625" style="315" bestFit="1" customWidth="1"/>
    <col min="13571" max="13824" width="10.875" style="315"/>
    <col min="13825" max="13825" width="5.5" style="315" customWidth="1"/>
    <col min="13826" max="13826" width="106.625" style="315" bestFit="1" customWidth="1"/>
    <col min="13827" max="14080" width="10.875" style="315"/>
    <col min="14081" max="14081" width="5.5" style="315" customWidth="1"/>
    <col min="14082" max="14082" width="106.625" style="315" bestFit="1" customWidth="1"/>
    <col min="14083" max="14336" width="10.875" style="315"/>
    <col min="14337" max="14337" width="5.5" style="315" customWidth="1"/>
    <col min="14338" max="14338" width="106.625" style="315" bestFit="1" customWidth="1"/>
    <col min="14339" max="14592" width="10.875" style="315"/>
    <col min="14593" max="14593" width="5.5" style="315" customWidth="1"/>
    <col min="14594" max="14594" width="106.625" style="315" bestFit="1" customWidth="1"/>
    <col min="14595" max="14848" width="10.875" style="315"/>
    <col min="14849" max="14849" width="5.5" style="315" customWidth="1"/>
    <col min="14850" max="14850" width="106.625" style="315" bestFit="1" customWidth="1"/>
    <col min="14851" max="15104" width="10.875" style="315"/>
    <col min="15105" max="15105" width="5.5" style="315" customWidth="1"/>
    <col min="15106" max="15106" width="106.625" style="315" bestFit="1" customWidth="1"/>
    <col min="15107" max="15360" width="10.875" style="315"/>
    <col min="15361" max="15361" width="5.5" style="315" customWidth="1"/>
    <col min="15362" max="15362" width="106.625" style="315" bestFit="1" customWidth="1"/>
    <col min="15363" max="15616" width="10.875" style="315"/>
    <col min="15617" max="15617" width="5.5" style="315" customWidth="1"/>
    <col min="15618" max="15618" width="106.625" style="315" bestFit="1" customWidth="1"/>
    <col min="15619" max="15872" width="10.875" style="315"/>
    <col min="15873" max="15873" width="5.5" style="315" customWidth="1"/>
    <col min="15874" max="15874" width="106.625" style="315" bestFit="1" customWidth="1"/>
    <col min="15875" max="16128" width="10.875" style="315"/>
    <col min="16129" max="16129" width="5.5" style="315" customWidth="1"/>
    <col min="16130" max="16130" width="106.625" style="315" bestFit="1" customWidth="1"/>
    <col min="16131" max="16384" width="10.875" style="315"/>
  </cols>
  <sheetData>
    <row r="3" spans="1:6" ht="24" customHeight="1">
      <c r="B3" s="1250" t="s">
        <v>1060</v>
      </c>
      <c r="C3" s="1250"/>
    </row>
    <row r="5" spans="1:6" ht="12.75" customHeight="1">
      <c r="B5" s="1043" t="s">
        <v>255</v>
      </c>
    </row>
    <row r="6" spans="1:6" ht="12.75" customHeight="1">
      <c r="B6" s="1044" t="s">
        <v>1226</v>
      </c>
    </row>
    <row r="7" spans="1:6" ht="12.75" customHeight="1">
      <c r="B7" s="1045" t="s">
        <v>738</v>
      </c>
    </row>
    <row r="8" spans="1:6" ht="12.75" customHeight="1">
      <c r="B8" s="1046" t="s">
        <v>256</v>
      </c>
    </row>
    <row r="9" spans="1:6" ht="12.75" customHeight="1">
      <c r="B9" s="1047" t="s">
        <v>257</v>
      </c>
    </row>
    <row r="11" spans="1:6" s="724" customFormat="1" ht="12.75" customHeight="1">
      <c r="B11" s="1037" t="s">
        <v>255</v>
      </c>
      <c r="C11" s="723"/>
    </row>
    <row r="12" spans="1:6" ht="12.75" customHeight="1">
      <c r="A12" s="317"/>
      <c r="B12" s="1048" t="s">
        <v>1061</v>
      </c>
      <c r="C12" s="632"/>
      <c r="D12" s="632"/>
      <c r="E12" s="632"/>
      <c r="F12" s="632"/>
    </row>
    <row r="13" spans="1:6" ht="12.75" customHeight="1">
      <c r="A13" s="317"/>
      <c r="B13" s="1048" t="s">
        <v>1062</v>
      </c>
      <c r="C13" s="632"/>
      <c r="D13" s="632"/>
      <c r="E13" s="632"/>
      <c r="F13" s="632"/>
    </row>
    <row r="14" spans="1:6" ht="12.75" customHeight="1">
      <c r="A14" s="317"/>
      <c r="B14" s="1048" t="s">
        <v>136</v>
      </c>
      <c r="C14" s="632"/>
      <c r="D14" s="632"/>
      <c r="E14" s="632"/>
      <c r="F14" s="632"/>
    </row>
    <row r="15" spans="1:6" ht="12.75" customHeight="1">
      <c r="A15" s="317"/>
      <c r="B15" s="1048" t="s">
        <v>1063</v>
      </c>
      <c r="C15" s="632"/>
      <c r="D15" s="632"/>
      <c r="E15" s="632"/>
      <c r="F15" s="632"/>
    </row>
    <row r="16" spans="1:6" ht="12.75" customHeight="1">
      <c r="A16" s="317"/>
      <c r="B16" s="1048" t="s">
        <v>1064</v>
      </c>
      <c r="C16" s="632"/>
      <c r="D16" s="632"/>
      <c r="E16" s="632"/>
      <c r="F16" s="632"/>
    </row>
    <row r="17" spans="1:6" ht="12.75" customHeight="1">
      <c r="A17" s="317"/>
      <c r="B17" s="1048" t="s">
        <v>1173</v>
      </c>
      <c r="C17" s="632"/>
      <c r="D17" s="632"/>
      <c r="E17" s="632"/>
      <c r="F17" s="632"/>
    </row>
    <row r="18" spans="1:6" ht="12.75" customHeight="1">
      <c r="A18" s="317"/>
      <c r="B18" s="1048" t="s">
        <v>1065</v>
      </c>
      <c r="C18" s="632"/>
      <c r="D18" s="632"/>
      <c r="E18" s="632"/>
      <c r="F18" s="632"/>
    </row>
    <row r="19" spans="1:6" ht="12.75" customHeight="1">
      <c r="A19" s="317"/>
      <c r="B19" s="1048" t="s">
        <v>1188</v>
      </c>
      <c r="C19" s="632"/>
      <c r="D19" s="632"/>
      <c r="E19" s="632"/>
      <c r="F19" s="632"/>
    </row>
    <row r="20" spans="1:6" ht="12.75" customHeight="1">
      <c r="A20" s="317"/>
      <c r="B20" s="1048" t="s">
        <v>1177</v>
      </c>
      <c r="C20" s="632"/>
      <c r="D20" s="632"/>
      <c r="E20" s="632"/>
      <c r="F20" s="632"/>
    </row>
    <row r="21" spans="1:6" ht="12.75" customHeight="1">
      <c r="A21" s="317"/>
      <c r="B21" s="1048" t="s">
        <v>1176</v>
      </c>
      <c r="C21" s="632"/>
      <c r="D21" s="632"/>
      <c r="E21" s="632"/>
      <c r="F21" s="632"/>
    </row>
    <row r="22" spans="1:6" ht="12.75" customHeight="1">
      <c r="A22" s="317"/>
      <c r="B22" s="1048" t="s">
        <v>31</v>
      </c>
      <c r="C22" s="632"/>
      <c r="D22" s="632"/>
      <c r="E22" s="632"/>
      <c r="F22" s="632"/>
    </row>
    <row r="23" spans="1:6" ht="12.75" customHeight="1">
      <c r="A23" s="317"/>
      <c r="B23" s="1048" t="s">
        <v>1175</v>
      </c>
      <c r="C23" s="632"/>
      <c r="D23" s="632"/>
      <c r="E23" s="632"/>
      <c r="F23" s="632"/>
    </row>
    <row r="24" spans="1:6" ht="12.75" customHeight="1">
      <c r="A24" s="317"/>
      <c r="B24" s="1048" t="s">
        <v>1178</v>
      </c>
      <c r="C24" s="632"/>
      <c r="D24" s="632"/>
      <c r="E24" s="632"/>
      <c r="F24" s="632"/>
    </row>
    <row r="25" spans="1:6" s="317" customFormat="1" ht="12.75" customHeight="1">
      <c r="B25" s="1048" t="s">
        <v>1066</v>
      </c>
      <c r="C25" s="632"/>
      <c r="D25" s="632"/>
      <c r="E25" s="632"/>
      <c r="F25" s="632"/>
    </row>
    <row r="26" spans="1:6" ht="12.75" customHeight="1">
      <c r="A26" s="317"/>
      <c r="B26" s="1048" t="s">
        <v>1180</v>
      </c>
      <c r="C26" s="632"/>
      <c r="D26" s="632"/>
      <c r="E26" s="632"/>
      <c r="F26" s="632"/>
    </row>
    <row r="27" spans="1:6" ht="12.75" customHeight="1">
      <c r="A27" s="317"/>
      <c r="B27" s="1048" t="s">
        <v>1179</v>
      </c>
      <c r="C27" s="632"/>
      <c r="D27" s="632"/>
      <c r="E27" s="632"/>
      <c r="F27" s="632"/>
    </row>
    <row r="28" spans="1:6" ht="12.75" customHeight="1">
      <c r="A28" s="317"/>
      <c r="B28" s="1048" t="s">
        <v>1181</v>
      </c>
      <c r="C28" s="632"/>
      <c r="D28" s="632"/>
      <c r="E28" s="632"/>
      <c r="F28" s="632"/>
    </row>
    <row r="29" spans="1:6" ht="12.75" customHeight="1">
      <c r="A29" s="317"/>
      <c r="B29" s="1048" t="s">
        <v>1067</v>
      </c>
      <c r="C29" s="632"/>
      <c r="D29" s="632"/>
      <c r="E29" s="632"/>
      <c r="F29" s="632"/>
    </row>
    <row r="30" spans="1:6" ht="12.75" customHeight="1">
      <c r="A30" s="317"/>
      <c r="B30" s="1048" t="s">
        <v>1068</v>
      </c>
      <c r="C30" s="632"/>
      <c r="D30" s="632"/>
      <c r="E30" s="632"/>
      <c r="F30" s="632"/>
    </row>
    <row r="31" spans="1:6" ht="12.75" customHeight="1">
      <c r="A31" s="317"/>
      <c r="B31" s="1048" t="s">
        <v>108</v>
      </c>
      <c r="C31" s="632"/>
      <c r="D31" s="632"/>
      <c r="E31" s="632"/>
      <c r="F31" s="632"/>
    </row>
    <row r="32" spans="1:6" ht="12.75" customHeight="1">
      <c r="A32" s="317"/>
      <c r="B32" s="1048" t="s">
        <v>1182</v>
      </c>
      <c r="C32" s="632"/>
      <c r="D32" s="632"/>
      <c r="E32" s="632"/>
      <c r="F32" s="632"/>
    </row>
    <row r="33" spans="1:6" ht="12.75" customHeight="1">
      <c r="A33" s="317"/>
      <c r="B33" s="1048" t="s">
        <v>111</v>
      </c>
      <c r="C33" s="632"/>
      <c r="D33" s="632"/>
      <c r="E33" s="632"/>
      <c r="F33" s="632"/>
    </row>
    <row r="34" spans="1:6" ht="12.75" customHeight="1">
      <c r="A34" s="317"/>
      <c r="B34" s="1048" t="s">
        <v>1183</v>
      </c>
      <c r="C34" s="632"/>
      <c r="D34" s="632"/>
      <c r="E34" s="632"/>
      <c r="F34" s="632"/>
    </row>
    <row r="35" spans="1:6" ht="12.75" customHeight="1">
      <c r="A35" s="317"/>
      <c r="B35" s="1048" t="s">
        <v>1069</v>
      </c>
      <c r="C35" s="632"/>
      <c r="D35" s="632"/>
      <c r="E35" s="632"/>
      <c r="F35" s="632"/>
    </row>
    <row r="36" spans="1:6" ht="12.75" customHeight="1">
      <c r="A36" s="317"/>
      <c r="B36" s="1048" t="s">
        <v>1184</v>
      </c>
      <c r="C36" s="632"/>
      <c r="D36" s="632"/>
      <c r="E36" s="632"/>
      <c r="F36" s="632"/>
    </row>
    <row r="37" spans="1:6" ht="12.75" customHeight="1">
      <c r="A37" s="317"/>
      <c r="B37" s="1048" t="s">
        <v>1070</v>
      </c>
      <c r="C37" s="632"/>
      <c r="D37" s="632"/>
      <c r="E37" s="632"/>
      <c r="F37" s="632"/>
    </row>
    <row r="38" spans="1:6" ht="12.75" customHeight="1">
      <c r="A38" s="317"/>
      <c r="B38" s="1048" t="s">
        <v>1071</v>
      </c>
      <c r="C38" s="632"/>
      <c r="D38" s="632"/>
      <c r="E38" s="632"/>
      <c r="F38" s="632"/>
    </row>
    <row r="39" spans="1:6" ht="12.75" customHeight="1">
      <c r="A39" s="317"/>
      <c r="B39" s="1048" t="s">
        <v>178</v>
      </c>
      <c r="C39" s="632"/>
      <c r="D39" s="632"/>
      <c r="E39" s="632"/>
      <c r="F39" s="632"/>
    </row>
    <row r="40" spans="1:6" ht="12.75" customHeight="1">
      <c r="A40" s="317"/>
      <c r="B40" s="1048" t="s">
        <v>1072</v>
      </c>
      <c r="C40" s="632"/>
      <c r="D40" s="632"/>
      <c r="E40" s="632"/>
      <c r="F40" s="632"/>
    </row>
    <row r="41" spans="1:6" ht="12.75" customHeight="1">
      <c r="A41" s="317"/>
      <c r="B41" s="1048" t="s">
        <v>1073</v>
      </c>
      <c r="C41" s="632"/>
      <c r="D41" s="632"/>
      <c r="E41" s="632"/>
      <c r="F41" s="632"/>
    </row>
    <row r="42" spans="1:6" ht="12.75" customHeight="1">
      <c r="A42" s="317"/>
      <c r="B42" s="1048" t="s">
        <v>1074</v>
      </c>
      <c r="C42" s="632"/>
      <c r="D42" s="632"/>
      <c r="E42" s="632"/>
      <c r="F42" s="632"/>
    </row>
    <row r="43" spans="1:6" ht="12.75" customHeight="1">
      <c r="A43" s="317"/>
      <c r="B43" s="1251"/>
      <c r="C43" s="632"/>
      <c r="D43" s="632"/>
      <c r="E43" s="632"/>
      <c r="F43" s="632"/>
    </row>
    <row r="44" spans="1:6" ht="12.75" customHeight="1">
      <c r="B44" s="1039" t="s">
        <v>1226</v>
      </c>
    </row>
    <row r="45" spans="1:6" ht="12.75" customHeight="1">
      <c r="B45" s="1048" t="s">
        <v>1062</v>
      </c>
      <c r="C45" s="632"/>
      <c r="D45" s="632"/>
      <c r="E45" s="632"/>
      <c r="F45" s="632"/>
    </row>
    <row r="46" spans="1:6" ht="12.75" customHeight="1">
      <c r="B46" s="1048" t="s">
        <v>1075</v>
      </c>
      <c r="C46" s="632"/>
      <c r="D46" s="632"/>
      <c r="E46" s="632"/>
      <c r="F46" s="632"/>
    </row>
    <row r="47" spans="1:6" ht="12.75" customHeight="1">
      <c r="B47" s="1048" t="s">
        <v>1076</v>
      </c>
      <c r="C47" s="632"/>
      <c r="D47" s="632"/>
      <c r="E47" s="632"/>
      <c r="F47" s="632"/>
    </row>
    <row r="48" spans="1:6" ht="12.75" customHeight="1">
      <c r="B48" s="1048" t="s">
        <v>1077</v>
      </c>
      <c r="C48" s="632"/>
      <c r="D48" s="632"/>
      <c r="E48" s="632"/>
      <c r="F48" s="632"/>
    </row>
    <row r="49" spans="2:6" ht="12.75" customHeight="1">
      <c r="B49" s="1048" t="s">
        <v>1078</v>
      </c>
      <c r="C49" s="632"/>
      <c r="D49" s="632"/>
      <c r="E49" s="632"/>
      <c r="F49" s="632"/>
    </row>
    <row r="50" spans="2:6" ht="12.75" customHeight="1">
      <c r="B50" s="1048" t="s">
        <v>1185</v>
      </c>
      <c r="C50" s="632"/>
      <c r="D50" s="632"/>
      <c r="E50" s="632"/>
      <c r="F50" s="632"/>
    </row>
    <row r="51" spans="2:6" ht="12.75" customHeight="1">
      <c r="B51" s="1048" t="s">
        <v>1186</v>
      </c>
      <c r="C51" s="632"/>
      <c r="D51" s="632"/>
      <c r="E51" s="632"/>
      <c r="F51" s="632"/>
    </row>
    <row r="52" spans="2:6" ht="12.75" customHeight="1">
      <c r="B52" s="1048" t="s">
        <v>1187</v>
      </c>
      <c r="C52" s="632"/>
      <c r="D52" s="632"/>
      <c r="E52" s="632"/>
      <c r="F52" s="632"/>
    </row>
    <row r="53" spans="2:6" ht="12.75" customHeight="1">
      <c r="B53" s="1048" t="s">
        <v>1192</v>
      </c>
      <c r="C53" s="632"/>
      <c r="D53" s="632"/>
      <c r="E53" s="632"/>
      <c r="F53" s="632"/>
    </row>
    <row r="54" spans="2:6" ht="12.75" customHeight="1">
      <c r="B54" s="1048" t="s">
        <v>1193</v>
      </c>
      <c r="C54" s="632"/>
      <c r="D54" s="632"/>
      <c r="E54" s="632"/>
      <c r="F54" s="632"/>
    </row>
    <row r="55" spans="2:6" ht="12.75" customHeight="1">
      <c r="B55" s="1048" t="s">
        <v>1194</v>
      </c>
      <c r="C55" s="632"/>
      <c r="D55" s="632"/>
      <c r="E55" s="632"/>
      <c r="F55" s="632"/>
    </row>
    <row r="56" spans="2:6" ht="12.75" customHeight="1">
      <c r="B56" s="1048" t="s">
        <v>1195</v>
      </c>
      <c r="C56" s="632"/>
      <c r="D56" s="632"/>
      <c r="E56" s="632"/>
      <c r="F56" s="632"/>
    </row>
    <row r="57" spans="2:6" ht="12.75" customHeight="1">
      <c r="B57" s="1048" t="s">
        <v>1191</v>
      </c>
      <c r="C57" s="632"/>
      <c r="D57" s="632"/>
      <c r="E57" s="632"/>
      <c r="F57" s="632"/>
    </row>
    <row r="58" spans="2:6" ht="12.75" customHeight="1">
      <c r="B58" s="1048" t="s">
        <v>1190</v>
      </c>
      <c r="C58" s="632"/>
      <c r="D58" s="632"/>
      <c r="E58" s="632"/>
      <c r="F58" s="632"/>
    </row>
    <row r="59" spans="2:6" ht="12.75" customHeight="1">
      <c r="B59" s="1048" t="s">
        <v>1189</v>
      </c>
      <c r="C59" s="632"/>
      <c r="D59" s="632"/>
      <c r="E59" s="632"/>
      <c r="F59" s="632"/>
    </row>
    <row r="60" spans="2:6" ht="12.75" customHeight="1">
      <c r="B60" s="1048" t="s">
        <v>1211</v>
      </c>
      <c r="C60" s="632"/>
      <c r="D60" s="632"/>
      <c r="E60" s="632"/>
      <c r="F60" s="632"/>
    </row>
    <row r="61" spans="2:6" ht="12.75" customHeight="1">
      <c r="B61" s="1048" t="s">
        <v>1212</v>
      </c>
      <c r="C61" s="632"/>
      <c r="D61" s="632"/>
      <c r="E61" s="632"/>
      <c r="F61" s="632"/>
    </row>
    <row r="62" spans="2:6" ht="12.75" customHeight="1">
      <c r="B62" s="1048" t="s">
        <v>1197</v>
      </c>
      <c r="C62" s="632"/>
      <c r="D62" s="632"/>
      <c r="E62" s="632"/>
      <c r="F62" s="632"/>
    </row>
    <row r="63" spans="2:6" ht="12.75" customHeight="1">
      <c r="B63" s="1048" t="s">
        <v>1196</v>
      </c>
      <c r="C63" s="632"/>
      <c r="D63" s="632"/>
      <c r="E63" s="632"/>
      <c r="F63" s="632"/>
    </row>
    <row r="64" spans="2:6" ht="12.75" customHeight="1">
      <c r="B64" s="1048" t="s">
        <v>1079</v>
      </c>
      <c r="C64" s="632"/>
      <c r="D64" s="632"/>
      <c r="E64" s="632"/>
      <c r="F64" s="632"/>
    </row>
    <row r="65" spans="2:6" ht="12.75" customHeight="1">
      <c r="B65" s="1048" t="s">
        <v>1198</v>
      </c>
      <c r="C65" s="632"/>
      <c r="D65" s="632"/>
      <c r="E65" s="632"/>
      <c r="F65" s="632"/>
    </row>
    <row r="66" spans="2:6" ht="12.75" customHeight="1">
      <c r="B66" s="1048" t="s">
        <v>1080</v>
      </c>
      <c r="C66" s="632"/>
      <c r="D66" s="632"/>
      <c r="E66" s="632"/>
      <c r="F66" s="632"/>
    </row>
    <row r="67" spans="2:6" ht="12.75" customHeight="1">
      <c r="B67" s="632"/>
      <c r="C67" s="632"/>
      <c r="D67" s="632"/>
      <c r="E67" s="632"/>
      <c r="F67" s="632"/>
    </row>
    <row r="68" spans="2:6" ht="12.75" customHeight="1">
      <c r="B68" s="1040" t="s">
        <v>738</v>
      </c>
      <c r="C68" s="632"/>
      <c r="D68" s="632"/>
      <c r="E68" s="632"/>
      <c r="F68" s="632"/>
    </row>
    <row r="69" spans="2:6" ht="12.75" customHeight="1">
      <c r="B69" s="1048" t="s">
        <v>1062</v>
      </c>
      <c r="C69" s="632"/>
      <c r="D69" s="632"/>
      <c r="E69" s="632"/>
      <c r="F69" s="632"/>
    </row>
    <row r="70" spans="2:6" ht="12.75" customHeight="1">
      <c r="B70" s="1048" t="s">
        <v>1081</v>
      </c>
      <c r="C70" s="632"/>
      <c r="D70" s="632"/>
      <c r="E70" s="632"/>
      <c r="F70" s="632"/>
    </row>
    <row r="71" spans="2:6" ht="12.75" customHeight="1">
      <c r="B71" s="1048" t="s">
        <v>1082</v>
      </c>
      <c r="C71" s="632"/>
      <c r="D71" s="632"/>
      <c r="E71" s="632"/>
      <c r="F71" s="632"/>
    </row>
    <row r="72" spans="2:6" ht="12.75" customHeight="1">
      <c r="B72" s="1048" t="s">
        <v>1083</v>
      </c>
      <c r="C72" s="632"/>
      <c r="D72" s="632"/>
      <c r="E72" s="632"/>
      <c r="F72" s="632"/>
    </row>
    <row r="73" spans="2:6" ht="12.75" customHeight="1">
      <c r="B73" s="1038"/>
      <c r="C73" s="632"/>
      <c r="D73" s="632"/>
      <c r="E73" s="632"/>
      <c r="F73" s="632"/>
    </row>
    <row r="74" spans="2:6" ht="12.75" customHeight="1">
      <c r="B74" s="1041" t="s">
        <v>256</v>
      </c>
      <c r="C74" s="632"/>
      <c r="D74" s="632"/>
      <c r="E74" s="632"/>
      <c r="F74" s="632"/>
    </row>
    <row r="75" spans="2:6" ht="12.75" customHeight="1">
      <c r="B75" s="1048" t="s">
        <v>1062</v>
      </c>
      <c r="C75" s="632"/>
      <c r="D75" s="632"/>
      <c r="E75" s="632"/>
      <c r="F75" s="632"/>
    </row>
    <row r="76" spans="2:6" ht="12.75" customHeight="1">
      <c r="B76" s="1048" t="s">
        <v>1084</v>
      </c>
      <c r="C76" s="632"/>
      <c r="D76" s="632"/>
      <c r="E76" s="632"/>
      <c r="F76" s="632"/>
    </row>
    <row r="77" spans="2:6" ht="12.75" customHeight="1">
      <c r="B77" s="1048" t="s">
        <v>1199</v>
      </c>
      <c r="C77" s="632"/>
      <c r="D77" s="632"/>
      <c r="E77" s="632"/>
      <c r="F77" s="632"/>
    </row>
    <row r="78" spans="2:6" ht="12.75" customHeight="1">
      <c r="B78" s="1048" t="s">
        <v>1200</v>
      </c>
      <c r="C78" s="632"/>
      <c r="D78" s="632"/>
      <c r="E78" s="632"/>
      <c r="F78" s="632"/>
    </row>
    <row r="79" spans="2:6" ht="12.75" customHeight="1">
      <c r="B79" s="1048" t="s">
        <v>1201</v>
      </c>
      <c r="C79" s="632"/>
      <c r="D79" s="632"/>
      <c r="E79" s="632"/>
      <c r="F79" s="632"/>
    </row>
    <row r="80" spans="2:6" ht="12.75" customHeight="1">
      <c r="B80" s="1048" t="s">
        <v>1203</v>
      </c>
      <c r="C80" s="632"/>
      <c r="D80" s="632"/>
      <c r="E80" s="632"/>
      <c r="F80" s="632"/>
    </row>
    <row r="81" spans="2:6" ht="12.75" customHeight="1">
      <c r="B81" s="1048" t="s">
        <v>1085</v>
      </c>
      <c r="C81" s="632"/>
      <c r="D81" s="632"/>
      <c r="E81" s="632"/>
      <c r="F81" s="632"/>
    </row>
    <row r="82" spans="2:6" ht="12.75" customHeight="1">
      <c r="B82" s="1048" t="s">
        <v>1202</v>
      </c>
      <c r="C82" s="632"/>
      <c r="D82" s="632"/>
      <c r="E82" s="632"/>
      <c r="F82" s="632"/>
    </row>
    <row r="83" spans="2:6" ht="12.75" customHeight="1">
      <c r="B83" s="1048" t="s">
        <v>1204</v>
      </c>
      <c r="C83" s="632"/>
      <c r="D83" s="632"/>
      <c r="E83" s="632"/>
      <c r="F83" s="632"/>
    </row>
    <row r="84" spans="2:6" ht="12.75" customHeight="1">
      <c r="B84" s="1048" t="s">
        <v>1206</v>
      </c>
      <c r="C84" s="632"/>
      <c r="D84" s="632"/>
      <c r="E84" s="632"/>
      <c r="F84" s="632"/>
    </row>
    <row r="85" spans="2:6" ht="12.75" customHeight="1">
      <c r="B85" s="1048" t="s">
        <v>1205</v>
      </c>
      <c r="C85" s="632"/>
      <c r="D85" s="632"/>
      <c r="E85" s="632"/>
      <c r="F85" s="632"/>
    </row>
    <row r="86" spans="2:6" ht="12.75" customHeight="1">
      <c r="B86" s="1048" t="s">
        <v>1207</v>
      </c>
      <c r="C86" s="632"/>
      <c r="D86" s="632"/>
      <c r="E86" s="632"/>
      <c r="F86" s="632"/>
    </row>
    <row r="87" spans="2:6" ht="12.75" customHeight="1">
      <c r="B87" s="1048" t="s">
        <v>1205</v>
      </c>
      <c r="C87" s="632"/>
      <c r="D87" s="632"/>
      <c r="E87" s="632"/>
      <c r="F87" s="632"/>
    </row>
    <row r="88" spans="2:6" ht="12.75" customHeight="1">
      <c r="B88" s="632"/>
      <c r="C88" s="632"/>
      <c r="D88" s="632"/>
      <c r="E88" s="632"/>
      <c r="F88" s="632"/>
    </row>
    <row r="89" spans="2:6" ht="12.75" customHeight="1">
      <c r="B89" s="1042" t="s">
        <v>257</v>
      </c>
      <c r="C89" s="632"/>
      <c r="D89" s="632"/>
      <c r="E89" s="632"/>
      <c r="F89" s="632"/>
    </row>
    <row r="90" spans="2:6" ht="12.75" customHeight="1">
      <c r="B90" s="1048" t="s">
        <v>1062</v>
      </c>
      <c r="C90" s="632"/>
      <c r="D90" s="632"/>
      <c r="E90" s="632"/>
      <c r="F90" s="632"/>
    </row>
    <row r="91" spans="2:6" ht="12.75" customHeight="1">
      <c r="B91" s="1048" t="s">
        <v>1084</v>
      </c>
      <c r="C91" s="632"/>
      <c r="D91" s="632"/>
      <c r="E91" s="632"/>
      <c r="F91" s="632"/>
    </row>
    <row r="92" spans="2:6" ht="12.75" customHeight="1">
      <c r="B92" s="1048" t="s">
        <v>1210</v>
      </c>
      <c r="C92" s="632"/>
      <c r="D92" s="632"/>
      <c r="E92" s="632"/>
      <c r="F92" s="632"/>
    </row>
    <row r="93" spans="2:6" ht="12.75" customHeight="1">
      <c r="B93" s="1048" t="s">
        <v>1208</v>
      </c>
      <c r="C93" s="632"/>
      <c r="D93" s="632"/>
      <c r="E93" s="632"/>
      <c r="F93" s="632"/>
    </row>
    <row r="94" spans="2:6" ht="12.75" customHeight="1">
      <c r="B94" s="1048" t="s">
        <v>1209</v>
      </c>
      <c r="C94" s="632"/>
      <c r="D94" s="632"/>
      <c r="E94" s="632"/>
      <c r="F94" s="632"/>
    </row>
    <row r="95" spans="2:6" ht="12.75" customHeight="1">
      <c r="B95" s="632"/>
      <c r="C95" s="632"/>
      <c r="D95" s="632"/>
      <c r="E95" s="632"/>
      <c r="F95" s="632"/>
    </row>
    <row r="96" spans="2:6" ht="12.75" customHeight="1">
      <c r="B96" s="632"/>
      <c r="C96" s="632"/>
      <c r="D96" s="632"/>
      <c r="E96" s="632"/>
      <c r="F96" s="632"/>
    </row>
    <row r="97" spans="2:6" ht="12.75" customHeight="1">
      <c r="B97" s="632"/>
      <c r="C97" s="632"/>
      <c r="D97" s="632"/>
      <c r="E97" s="632"/>
      <c r="F97" s="632"/>
    </row>
    <row r="98" spans="2:6" ht="12.75" customHeight="1">
      <c r="B98" s="632"/>
      <c r="C98" s="632"/>
      <c r="D98" s="632"/>
      <c r="E98" s="632"/>
      <c r="F98" s="632"/>
    </row>
    <row r="99" spans="2:6" ht="12.75" customHeight="1">
      <c r="B99" s="632"/>
      <c r="C99" s="632"/>
      <c r="D99" s="632"/>
      <c r="E99" s="632"/>
      <c r="F99" s="632"/>
    </row>
    <row r="100" spans="2:6" ht="12.75" customHeight="1">
      <c r="B100" s="632"/>
      <c r="C100" s="632"/>
      <c r="D100" s="632"/>
      <c r="E100" s="632"/>
      <c r="F100" s="632"/>
    </row>
  </sheetData>
  <hyperlinks>
    <hyperlink ref="B5" location="Summary!B11" display="CORPORATE"/>
    <hyperlink ref="B9" location="Summary!B89" display="MARKETING &amp; SERVICES"/>
    <hyperlink ref="B8" location="Summary!B74" display="REFINING &amp; CHEMICALS"/>
    <hyperlink ref="B12" location="'Note (p7)'!A1" display="Note on financial statements"/>
    <hyperlink ref="B13" location="'Highlights (p7)'!A1" display="Financial highlights"/>
    <hyperlink ref="B14" location="'Market Environment (p7)'!A1" display="Market environment"/>
    <hyperlink ref="B15" location="'Operational Highlights (p8-9)'!A1" display="Operational highlights by quarter"/>
    <hyperlink ref="B16" location="'Financial Highlights (p8-9)'!A1" display="Financial highlights by quarter"/>
    <hyperlink ref="B17" location="'Realizations (p8-9)'!A1" display="Market environment and price realizations"/>
    <hyperlink ref="B18" location="'Income Statement (p10)'!A1" display="Consolidated statement of income"/>
    <hyperlink ref="B19" location="'Sales (p11)'!A1" display="Sales"/>
    <hyperlink ref="B20" location="'DD&amp;A (p11)'!A1" display="DD&amp;A"/>
    <hyperlink ref="B21" location="'NI affiliates (p11)'!A1" display="Equity in income of affiliates"/>
    <hyperlink ref="B22" location="'Tax (p11)'!A1" display="Income taxes"/>
    <hyperlink ref="B23" location="'OP adjustments (p12)'!A1" display="Adjustments to operating income"/>
    <hyperlink ref="B24" location="'NI adjustments (p13)'!A1" display="Adjustments to net income"/>
    <hyperlink ref="B25" location="'Balance Sheet (p14)'!A1" display="Consolidated balance sheet"/>
    <hyperlink ref="B26" location="'Assets by Segment (p15)'!A1" display="Net tangible &amp; intangible assets"/>
    <hyperlink ref="B27" location="'PPE (p15)'!A1" display="Property, plant &amp; equipment"/>
    <hyperlink ref="B28" location="'Non Current Assets (p15)'!A1" display="Non-current assets"/>
    <hyperlink ref="B29" location="'Non Current Debt (p16)'!A1" display="Non-current debt"/>
    <hyperlink ref="B30" location="'Chg Shdr Equity (p17)'!A1" display="Consolidated statment of changes in equity"/>
    <hyperlink ref="B31" location="'Gearing (p18)'!A1" display="Net-debt-to-equity ratio"/>
    <hyperlink ref="B32" location="'Replacement Cost (p18)'!A1" display="Capital employed based on replacement cost"/>
    <hyperlink ref="B33" location="'Capital Employed (p18)'!A1" display="Capital employed"/>
    <hyperlink ref="B34" location="'ROACE by Segment (p19) '!A1" display="ROACE"/>
    <hyperlink ref="B35" location="'Cash Flow Statement (p20)'!A1" display="Conslidated statement of cash flows"/>
    <hyperlink ref="B36" location="'CF by Segement (p20)'!A1" display="Cash flows from operating activites"/>
    <hyperlink ref="B37" location="'﻿Gross investments  (p21)'!A1" display="Gross investments"/>
    <hyperlink ref="B38" location="'Organic investments (p21)'!A1" display="Organic investments"/>
    <hyperlink ref="B39" location="'Divestments (p21)'!A1" display="Divestments"/>
    <hyperlink ref="B40" location="'Share information (p23) '!A1" display="Share information"/>
    <hyperlink ref="B41" location="'Payroll (p24)'!A1" display="Payroll"/>
    <hyperlink ref="B42" location="'Number of employees (p24)'!A1" display="Number of employees"/>
    <hyperlink ref="B45" location="'EP Financial Highlights (p29)'!A1" display="Financial highlights"/>
    <hyperlink ref="B46" location="'EP Production (p29)'!A1" display="Production"/>
    <hyperlink ref="B47" location="'EP Reserves (p29)'!A1" display="Proved reserves"/>
    <hyperlink ref="B48" location="'EP Ratios Group (p30)'!A1" display="Key operating ratios - Group"/>
    <hyperlink ref="B49" location="'EP Ratio Subsids (p30)'!A1" display="Key operating ratios - subsidiaries"/>
    <hyperlink ref="B50" location="'EP Production by Country (p31)'!A1" display="Combined liquid and gas production"/>
    <hyperlink ref="B51" location="'EP Liquids by Country (p32)'!A1" display="Liquids production by country"/>
    <hyperlink ref="B52" location="'EP Gas by Country (p33)'!A1" display="Gas production by country"/>
    <hyperlink ref="B53" location="'EP Changes to reserves (p34-38)'!A1" display="Changes to oil, bitumen and gas reserves"/>
    <hyperlink ref="B54" location="'EP Changes oil res. (p39-42)'!A1" display="Changes to oil reserves"/>
    <hyperlink ref="B55" location="'EP Changes bitum. res. (p43)'!A1" display="Changes to bitumen reserves"/>
    <hyperlink ref="B56" location="'EP Changes gas res. (p44-47)'!A1" display="Changes to gas reserves"/>
    <hyperlink ref="B57" location="'EP Results op. (p48-49)'!A1" display="Results from operating activities"/>
    <hyperlink ref="B58" location="'EP Costs incurred (p50)'!A1" display="Cost incurred"/>
    <hyperlink ref="B59" location="'EP Capitalized costs (p51-52)'!A1" display="Capitalized costs"/>
    <hyperlink ref="B60" location="'EP Net cash flows (p53-54)'!A1" display="Net cash flows"/>
    <hyperlink ref="B61" location="'EP Changes net cash flows (p55)'!A1" display="Changes in the standardized measure of DCF"/>
    <hyperlink ref="B62" location="'EP Oil Gas Acreage (p56)'!A1" display="Oil and gas acreage"/>
    <hyperlink ref="B63" location="'EP Prod. wells (p57)'!A1" display="Number of producing wells"/>
    <hyperlink ref="B64" location="'EP Dry wells drilled (p58)'!A1" display="Number of productive and dry wells drilled"/>
    <hyperlink ref="B65" location="'EP E&amp;D wells (p59)'!A1" display="Number of well in the process of being drilled"/>
    <hyperlink ref="B66" location="'EP Pipeline interests (p60)'!A1" display="Interests in pipelines"/>
    <hyperlink ref="B69" location="'﻿GRP Financial highlights (p89)'!A1" display="Financial highlights"/>
    <hyperlink ref="B70" location="'GRP Power gen. facilities (p89)'!A1" display="Installed power generation capacity"/>
    <hyperlink ref="B71" location="'GRP LNG sales (p90) '!A1" display="LNG sales"/>
    <hyperlink ref="B72" location="'GRP Pipeline gas sales (p94)'!A1" display="Pipeline gas sales"/>
    <hyperlink ref="B75" location="'RC Financial highlights (p99)'!A1" display="Financial highlights"/>
    <hyperlink ref="B76" location="'RC Operational highlights (p99)'!A1" display="Operational highlights"/>
    <hyperlink ref="B77" location="'RC Refinery capacity (p103)'!A1" display="Refinery capacity"/>
    <hyperlink ref="B78" location="'RC Distillation capacity (p103)'!A1" display="Distillation capacity"/>
    <hyperlink ref="B79" location="'RC Refinery throughput (p104)'!A1" display="Refinery throughput"/>
    <hyperlink ref="B80" location="'RCUtiliz rate feedstocks (p104)'!A1" display="Utilization rate of feedstocks"/>
    <hyperlink ref="B81" location="'RC Utiliz rate crude (p104)'!A1" display="Utilization rate of crude"/>
    <hyperlink ref="B82" location="'RC Production levels (p104)'!A1" display="Production levels"/>
    <hyperlink ref="B83" location="'RC Main prod. capacities (p105)'!A1" display="Main productin capacities"/>
    <hyperlink ref="B84" location="'RC Sales by geo. area (p105)'!A1" display="Sales by geographic area"/>
    <hyperlink ref="B85" location="'RC Sales by activity (p 106)'!A1" display="Sales by activity"/>
    <hyperlink ref="B86" location="'RC Sales by geo. area (p106)'!A1" display="Sales by geographic area"/>
    <hyperlink ref="B87" location="'RC Sales by activity (p106)'!A1" display="Sales by activity"/>
    <hyperlink ref="B90" location="'﻿MS Financial highlights (p109)'!A1" display="Financial highlights"/>
    <hyperlink ref="B91" location="'MS Operational highlights(p109)'!A1" display="Operational highlights"/>
    <hyperlink ref="B92" location="'MS Sales by area (p113)'!A1" display="Petrol sales by area"/>
    <hyperlink ref="B93" location="'MS Sales by product (p113)'!A1" display="Petrol. sales by product "/>
    <hyperlink ref="B94" location="'MS Service-Stations (p114)'!A1" display="Service stations"/>
    <hyperlink ref="B7" location="Summary!B68" display="GAS, RENEWABLE &amp; POWER"/>
  </hyperlinks>
  <pageMargins left="0.23622047244094491" right="0.23622047244094491" top="0.74803149606299213" bottom="0.74803149606299213" header="0.31496062992125984" footer="0.31496062992125984"/>
  <pageSetup paperSize="9" fitToWidth="0" fitToHeight="0" orientation="portrait" r:id="rId1"/>
  <headerFooter>
    <oddHeader>&amp;L&amp;A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M15"/>
  <sheetViews>
    <sheetView showGridLines="0" view="pageBreakPreview" zoomScaleNormal="100" zoomScaleSheetLayoutView="100" zoomScalePageLayoutView="130" workbookViewId="0">
      <selection activeCell="B81" sqref="B81"/>
    </sheetView>
  </sheetViews>
  <sheetFormatPr defaultColWidth="11" defaultRowHeight="20.100000000000001" customHeight="1"/>
  <cols>
    <col min="1" max="1" width="5.5" style="744" customWidth="1"/>
    <col min="2" max="2" width="26.125" style="744" customWidth="1"/>
    <col min="3" max="11" width="10.5" style="744" customWidth="1"/>
    <col min="12" max="12" width="10.375" style="744" customWidth="1"/>
    <col min="13" max="13" width="14.625" style="744" hidden="1" customWidth="1"/>
    <col min="14" max="14" width="10.5" style="744" customWidth="1"/>
    <col min="15" max="16384" width="11" style="744"/>
  </cols>
  <sheetData>
    <row r="2" spans="2:12" ht="38.25" customHeight="1">
      <c r="B2" s="1318" t="str">
        <f>UPPER("Depreciation, depletion &amp; impairment of tangible assets and mineral interests by business segment")</f>
        <v>DEPRECIATION, DEPLETION &amp; IMPAIRMENT OF TANGIBLE ASSETS AND MINERAL INTERESTS BY BUSINESS SEGMENT</v>
      </c>
      <c r="C2" s="1318"/>
      <c r="D2" s="1318"/>
      <c r="E2" s="1318"/>
      <c r="F2" s="1318"/>
      <c r="G2" s="1318"/>
      <c r="H2" s="342"/>
      <c r="I2" s="342"/>
      <c r="J2" s="342"/>
    </row>
    <row r="3" spans="2:12" ht="20.100000000000001" customHeight="1">
      <c r="B3" s="84"/>
      <c r="C3" s="84"/>
      <c r="D3" s="84"/>
      <c r="E3" s="84"/>
      <c r="F3" s="84"/>
    </row>
    <row r="4" spans="2:12" ht="20.100000000000001" customHeight="1">
      <c r="B4" s="15" t="s">
        <v>45</v>
      </c>
    </row>
    <row r="5" spans="2:12" ht="20.100000000000001" customHeight="1">
      <c r="B5" s="16" t="s">
        <v>13</v>
      </c>
      <c r="C5" s="251">
        <v>2018</v>
      </c>
      <c r="D5" s="251">
        <v>2017</v>
      </c>
      <c r="E5" s="270">
        <v>2016</v>
      </c>
      <c r="F5" s="270">
        <v>2015</v>
      </c>
      <c r="G5" s="251">
        <v>2014</v>
      </c>
    </row>
    <row r="6" spans="2:12" ht="20.100000000000001" customHeight="1">
      <c r="B6" s="339" t="s">
        <v>262</v>
      </c>
      <c r="C6" s="148">
        <v>-11288</v>
      </c>
      <c r="D6" s="855">
        <v>-13850</v>
      </c>
      <c r="E6" s="90">
        <v>-11583</v>
      </c>
      <c r="F6" s="90">
        <v>-15660</v>
      </c>
      <c r="G6" s="90">
        <v>-15938</v>
      </c>
      <c r="L6" s="236"/>
    </row>
    <row r="7" spans="2:12" ht="20.100000000000001" customHeight="1">
      <c r="B7" s="339" t="s">
        <v>261</v>
      </c>
      <c r="C7" s="289">
        <v>-731</v>
      </c>
      <c r="D7" s="770">
        <v>-482</v>
      </c>
      <c r="E7" s="267">
        <v>-301</v>
      </c>
      <c r="F7" s="267">
        <v>-307</v>
      </c>
      <c r="G7" s="267"/>
      <c r="L7" s="236"/>
    </row>
    <row r="8" spans="2:12" ht="20.100000000000001" customHeight="1">
      <c r="B8" s="276" t="s">
        <v>143</v>
      </c>
      <c r="C8" s="148">
        <v>-1222</v>
      </c>
      <c r="D8" s="855">
        <v>-1074</v>
      </c>
      <c r="E8" s="90">
        <v>-1002</v>
      </c>
      <c r="F8" s="90">
        <v>-1092</v>
      </c>
      <c r="G8" s="90">
        <v>-2901</v>
      </c>
    </row>
    <row r="9" spans="2:12" ht="20.100000000000001" customHeight="1">
      <c r="B9" s="276" t="s">
        <v>144</v>
      </c>
      <c r="C9" s="148">
        <v>-709</v>
      </c>
      <c r="D9" s="855">
        <v>-657</v>
      </c>
      <c r="E9" s="90">
        <v>-600</v>
      </c>
      <c r="F9" s="90">
        <v>-634</v>
      </c>
      <c r="G9" s="90">
        <v>-781</v>
      </c>
    </row>
    <row r="10" spans="2:12" ht="20.100000000000001" customHeight="1">
      <c r="B10" s="278" t="s">
        <v>35</v>
      </c>
      <c r="C10" s="149">
        <v>-42</v>
      </c>
      <c r="D10" s="66">
        <v>-40</v>
      </c>
      <c r="E10" s="91">
        <v>-37</v>
      </c>
      <c r="F10" s="91">
        <v>-27</v>
      </c>
      <c r="G10" s="91">
        <v>-36</v>
      </c>
    </row>
    <row r="11" spans="2:12" ht="20.100000000000001" customHeight="1">
      <c r="B11" s="17" t="s">
        <v>36</v>
      </c>
      <c r="C11" s="153">
        <v>-13992</v>
      </c>
      <c r="D11" s="153">
        <v>-16103</v>
      </c>
      <c r="E11" s="304">
        <v>-13523</v>
      </c>
      <c r="F11" s="304">
        <v>-17720</v>
      </c>
      <c r="G11" s="304">
        <v>-19656</v>
      </c>
    </row>
    <row r="12" spans="2:12" ht="14.1" customHeight="1">
      <c r="B12" s="341"/>
      <c r="C12" s="236"/>
      <c r="D12" s="236"/>
      <c r="E12" s="236"/>
      <c r="F12" s="236"/>
      <c r="G12" s="236"/>
      <c r="H12" s="236"/>
      <c r="I12" s="236"/>
      <c r="J12" s="236"/>
    </row>
    <row r="13" spans="2:12" ht="14.1" customHeight="1">
      <c r="B13" s="745"/>
      <c r="C13" s="745"/>
      <c r="D13" s="745"/>
      <c r="E13" s="745"/>
    </row>
    <row r="14" spans="2:12" ht="20.100000000000001" customHeight="1">
      <c r="C14" s="41"/>
      <c r="D14" s="41"/>
      <c r="E14" s="41"/>
      <c r="F14" s="41"/>
      <c r="G14" s="41"/>
    </row>
    <row r="15" spans="2:12" ht="20.100000000000001" customHeight="1">
      <c r="G15" s="340"/>
    </row>
  </sheetData>
  <mergeCells count="1">
    <mergeCell ref="B2:G2"/>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J14"/>
  <sheetViews>
    <sheetView showGridLines="0" view="pageBreakPreview" zoomScaleNormal="100" zoomScaleSheetLayoutView="100" zoomScalePageLayoutView="115" workbookViewId="0">
      <selection activeCell="B81" sqref="B81"/>
    </sheetView>
  </sheetViews>
  <sheetFormatPr defaultColWidth="11" defaultRowHeight="20.100000000000001" customHeight="1"/>
  <cols>
    <col min="1" max="1" width="5.5" style="744" customWidth="1"/>
    <col min="2" max="2" width="26.125" style="744" customWidth="1"/>
    <col min="3" max="8" width="10.5" style="744" customWidth="1"/>
    <col min="9" max="9" width="10.375" style="744" customWidth="1"/>
    <col min="10" max="10" width="10.5" style="744" hidden="1" customWidth="1"/>
    <col min="11" max="16384" width="11" style="744"/>
  </cols>
  <sheetData>
    <row r="2" spans="2:7" ht="20.100000000000001" customHeight="1">
      <c r="B2" s="1300" t="str">
        <f>UPPER("Equity in income/(loss) of affiliates by business segment")</f>
        <v>EQUITY IN INCOME/(LOSS) OF AFFILIATES BY BUSINESS SEGMENT</v>
      </c>
      <c r="C2" s="1300"/>
      <c r="D2" s="1300"/>
      <c r="E2" s="1300"/>
      <c r="F2" s="1300"/>
      <c r="G2" s="1300"/>
    </row>
    <row r="3" spans="2:7" ht="20.100000000000001" customHeight="1">
      <c r="B3" s="742"/>
      <c r="C3" s="742"/>
      <c r="D3" s="742"/>
      <c r="E3" s="742"/>
    </row>
    <row r="4" spans="2:7" ht="20.100000000000001" customHeight="1">
      <c r="B4" s="15" t="s">
        <v>45</v>
      </c>
    </row>
    <row r="5" spans="2:7" ht="20.100000000000001" customHeight="1">
      <c r="B5" s="16" t="s">
        <v>13</v>
      </c>
      <c r="C5" s="270">
        <v>2018</v>
      </c>
      <c r="D5" s="270">
        <v>2017</v>
      </c>
      <c r="E5" s="270">
        <v>2016</v>
      </c>
      <c r="F5" s="270">
        <v>2015</v>
      </c>
      <c r="G5" s="270">
        <v>2014</v>
      </c>
    </row>
    <row r="6" spans="2:7" ht="20.100000000000001" customHeight="1">
      <c r="B6" s="339" t="s">
        <v>262</v>
      </c>
      <c r="C6" s="148">
        <v>2380</v>
      </c>
      <c r="D6" s="855">
        <v>1067</v>
      </c>
      <c r="E6" s="90">
        <v>1030</v>
      </c>
      <c r="F6" s="90">
        <v>1658</v>
      </c>
      <c r="G6" s="90">
        <v>2509</v>
      </c>
    </row>
    <row r="7" spans="2:7" ht="20.100000000000001" customHeight="1">
      <c r="B7" s="339" t="s">
        <v>261</v>
      </c>
      <c r="C7" s="289">
        <v>48</v>
      </c>
      <c r="D7" s="770">
        <v>13</v>
      </c>
      <c r="E7" s="267">
        <v>125</v>
      </c>
      <c r="F7" s="267">
        <v>113</v>
      </c>
      <c r="G7" s="267"/>
    </row>
    <row r="8" spans="2:7" ht="20.100000000000001" customHeight="1">
      <c r="B8" s="276" t="s">
        <v>143</v>
      </c>
      <c r="C8" s="148">
        <v>682</v>
      </c>
      <c r="D8" s="855">
        <v>778</v>
      </c>
      <c r="E8" s="90">
        <v>933</v>
      </c>
      <c r="F8" s="90">
        <v>550</v>
      </c>
      <c r="G8" s="90">
        <v>315</v>
      </c>
    </row>
    <row r="9" spans="2:7" ht="20.100000000000001" customHeight="1">
      <c r="B9" s="276" t="s">
        <v>144</v>
      </c>
      <c r="C9" s="148">
        <v>60</v>
      </c>
      <c r="D9" s="855">
        <v>157</v>
      </c>
      <c r="E9" s="90">
        <v>126</v>
      </c>
      <c r="F9" s="90">
        <v>39</v>
      </c>
      <c r="G9" s="90">
        <v>-162</v>
      </c>
    </row>
    <row r="10" spans="2:7" ht="20.100000000000001" customHeight="1">
      <c r="B10" s="278" t="s">
        <v>35</v>
      </c>
      <c r="C10" s="149" t="s">
        <v>14</v>
      </c>
      <c r="D10" s="66" t="s">
        <v>14</v>
      </c>
      <c r="E10" s="91" t="s">
        <v>14</v>
      </c>
      <c r="F10" s="91">
        <v>1</v>
      </c>
      <c r="G10" s="91" t="s">
        <v>14</v>
      </c>
    </row>
    <row r="11" spans="2:7" ht="20.100000000000001" customHeight="1">
      <c r="B11" s="14" t="s">
        <v>36</v>
      </c>
      <c r="C11" s="27">
        <v>3170</v>
      </c>
      <c r="D11" s="27">
        <v>2015</v>
      </c>
      <c r="E11" s="304">
        <v>2214</v>
      </c>
      <c r="F11" s="304">
        <v>2361</v>
      </c>
      <c r="G11" s="304">
        <v>2662</v>
      </c>
    </row>
    <row r="12" spans="2:7" ht="14.1" customHeight="1">
      <c r="B12" s="341"/>
      <c r="C12" s="236"/>
      <c r="D12" s="236"/>
      <c r="E12" s="236"/>
      <c r="F12" s="236"/>
      <c r="G12" s="236"/>
    </row>
    <row r="14" spans="2:7" ht="20.100000000000001" customHeight="1">
      <c r="C14" s="41"/>
      <c r="D14" s="41"/>
      <c r="E14" s="41"/>
      <c r="F14" s="41"/>
      <c r="G14" s="41"/>
    </row>
  </sheetData>
  <mergeCells count="1">
    <mergeCell ref="B2:G2"/>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M10"/>
  <sheetViews>
    <sheetView showGridLines="0" view="pageBreakPreview" zoomScaleNormal="100" zoomScaleSheetLayoutView="100" zoomScalePageLayoutView="115" workbookViewId="0"/>
  </sheetViews>
  <sheetFormatPr defaultColWidth="5.5" defaultRowHeight="20.100000000000001" customHeight="1"/>
  <cols>
    <col min="1" max="1" width="5.5" style="744"/>
    <col min="2" max="2" width="26.125" style="744" customWidth="1"/>
    <col min="3" max="12" width="10.5" style="744" customWidth="1"/>
    <col min="13" max="13" width="10.375" style="744" customWidth="1"/>
    <col min="14" max="14" width="0" style="744" hidden="1" customWidth="1"/>
    <col min="15" max="16384" width="5.5" style="744"/>
  </cols>
  <sheetData>
    <row r="2" spans="2:13" ht="20.100000000000001" customHeight="1">
      <c r="B2" s="758" t="s">
        <v>168</v>
      </c>
      <c r="C2" s="758"/>
      <c r="D2" s="758"/>
      <c r="E2" s="758"/>
      <c r="F2" s="758"/>
      <c r="G2" s="758"/>
      <c r="H2" s="758"/>
      <c r="I2" s="758"/>
      <c r="J2" s="758"/>
      <c r="K2" s="758"/>
      <c r="L2" s="758"/>
      <c r="M2" s="758"/>
    </row>
    <row r="3" spans="2:13" ht="20.100000000000001" customHeight="1">
      <c r="B3" s="742"/>
      <c r="C3" s="742"/>
      <c r="D3" s="742"/>
      <c r="E3" s="742"/>
    </row>
    <row r="4" spans="2:13" ht="20.100000000000001" customHeight="1">
      <c r="B4" s="2"/>
      <c r="C4" s="2"/>
      <c r="D4" s="2"/>
      <c r="E4" s="309"/>
      <c r="F4" s="309"/>
      <c r="G4" s="309"/>
      <c r="H4" s="309"/>
      <c r="I4" s="309"/>
      <c r="J4" s="309"/>
      <c r="K4" s="309"/>
      <c r="L4" s="309"/>
    </row>
    <row r="5" spans="2:13" ht="20.100000000000001" customHeight="1">
      <c r="B5" s="16" t="s">
        <v>13</v>
      </c>
      <c r="C5" s="275">
        <v>2018</v>
      </c>
      <c r="D5" s="275">
        <v>2017</v>
      </c>
      <c r="E5" s="275">
        <v>2016</v>
      </c>
      <c r="F5" s="275">
        <v>2015</v>
      </c>
      <c r="G5" s="275">
        <v>2014</v>
      </c>
    </row>
    <row r="6" spans="2:13" ht="20.100000000000001" customHeight="1">
      <c r="B6" s="276" t="s">
        <v>206</v>
      </c>
      <c r="C6" s="148">
        <v>-6971</v>
      </c>
      <c r="D6" s="855">
        <v>-3416</v>
      </c>
      <c r="E6" s="90">
        <v>-2911</v>
      </c>
      <c r="F6" s="90">
        <v>-4552</v>
      </c>
      <c r="G6" s="90">
        <v>-10904</v>
      </c>
    </row>
    <row r="7" spans="2:13" ht="20.100000000000001" customHeight="1">
      <c r="B7" s="278" t="s">
        <v>46</v>
      </c>
      <c r="C7" s="154">
        <v>455</v>
      </c>
      <c r="D7" s="867">
        <v>387</v>
      </c>
      <c r="E7" s="124">
        <v>1941</v>
      </c>
      <c r="F7" s="124">
        <v>2899</v>
      </c>
      <c r="G7" s="124">
        <v>2290</v>
      </c>
    </row>
    <row r="8" spans="2:13" ht="20.100000000000001" customHeight="1">
      <c r="B8" s="80" t="s">
        <v>31</v>
      </c>
      <c r="C8" s="868">
        <v>-6516</v>
      </c>
      <c r="D8" s="869">
        <v>-3029</v>
      </c>
      <c r="E8" s="123">
        <v>-970</v>
      </c>
      <c r="F8" s="123">
        <v>-1653</v>
      </c>
      <c r="G8" s="123">
        <v>-8614</v>
      </c>
    </row>
    <row r="10" spans="2:13" ht="20.100000000000001" customHeight="1">
      <c r="B10" s="269"/>
      <c r="C10" s="269"/>
      <c r="D10" s="269"/>
      <c r="E10" s="269"/>
      <c r="F10" s="269"/>
      <c r="G10" s="269"/>
      <c r="H10" s="269"/>
      <c r="I10" s="269"/>
      <c r="J10" s="269"/>
      <c r="K10" s="269"/>
      <c r="L10" s="269"/>
      <c r="M10" s="269"/>
    </row>
  </sheetData>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H39"/>
  <sheetViews>
    <sheetView showGridLines="0" view="pageBreakPreview" zoomScaleNormal="85" zoomScaleSheetLayoutView="100" workbookViewId="0">
      <selection activeCell="B2" sqref="B2:H2"/>
    </sheetView>
  </sheetViews>
  <sheetFormatPr defaultColWidth="11" defaultRowHeight="20.100000000000001" customHeight="1"/>
  <cols>
    <col min="1" max="1" width="5.5" style="744" customWidth="1"/>
    <col min="2" max="2" width="24.25" style="744" customWidth="1"/>
    <col min="3" max="8" width="11.375" style="744" customWidth="1"/>
    <col min="9" max="16384" width="11" style="744"/>
  </cols>
  <sheetData>
    <row r="2" spans="2:8" ht="20.100000000000001" customHeight="1">
      <c r="B2" s="1300" t="str">
        <f>UPPER("Adjustment items to operating income by business segment")</f>
        <v>ADJUSTMENT ITEMS TO OPERATING INCOME BY BUSINESS SEGMENT</v>
      </c>
      <c r="C2" s="1300"/>
      <c r="D2" s="1300"/>
      <c r="E2" s="1300"/>
      <c r="F2" s="1300"/>
      <c r="G2" s="1300"/>
      <c r="H2" s="1300"/>
    </row>
    <row r="4" spans="2:8" s="1294" customFormat="1" ht="39.75" customHeight="1">
      <c r="B4" s="1291" t="s">
        <v>13</v>
      </c>
      <c r="C4" s="1292" t="s">
        <v>262</v>
      </c>
      <c r="D4" s="1292" t="s">
        <v>261</v>
      </c>
      <c r="E4" s="1293" t="s">
        <v>11</v>
      </c>
      <c r="F4" s="1293" t="s">
        <v>12</v>
      </c>
      <c r="G4" s="1293" t="s">
        <v>35</v>
      </c>
      <c r="H4" s="1293" t="s">
        <v>36</v>
      </c>
    </row>
    <row r="5" spans="2:8" ht="20.100000000000001" customHeight="1">
      <c r="B5" s="9" t="s">
        <v>834</v>
      </c>
      <c r="C5" s="18"/>
      <c r="D5" s="18"/>
      <c r="E5" s="18"/>
      <c r="F5" s="18"/>
      <c r="G5" s="18"/>
      <c r="H5" s="18"/>
    </row>
    <row r="6" spans="2:8" ht="20.100000000000001" customHeight="1">
      <c r="B6" s="276" t="s">
        <v>47</v>
      </c>
      <c r="C6" s="18" t="s">
        <v>14</v>
      </c>
      <c r="D6" s="18" t="s">
        <v>14</v>
      </c>
      <c r="E6" s="18">
        <v>-589</v>
      </c>
      <c r="F6" s="18">
        <v>-6</v>
      </c>
      <c r="G6" s="18" t="s">
        <v>14</v>
      </c>
      <c r="H6" s="18">
        <v>-595</v>
      </c>
    </row>
    <row r="7" spans="2:8" ht="20.100000000000001" customHeight="1">
      <c r="B7" s="276" t="s">
        <v>48</v>
      </c>
      <c r="C7" s="25" t="s">
        <v>14</v>
      </c>
      <c r="D7" s="19">
        <v>48</v>
      </c>
      <c r="E7" s="26" t="s">
        <v>14</v>
      </c>
      <c r="F7" s="19" t="s">
        <v>14</v>
      </c>
      <c r="G7" s="19" t="s">
        <v>14</v>
      </c>
      <c r="H7" s="24">
        <v>48</v>
      </c>
    </row>
    <row r="8" spans="2:8" ht="20.100000000000001" customHeight="1">
      <c r="B8" s="276" t="s">
        <v>49</v>
      </c>
      <c r="C8" s="25">
        <v>-67</v>
      </c>
      <c r="D8" s="19" t="s">
        <v>14</v>
      </c>
      <c r="E8" s="18">
        <v>-3</v>
      </c>
      <c r="F8" s="19" t="s">
        <v>14</v>
      </c>
      <c r="G8" s="19" t="s">
        <v>14</v>
      </c>
      <c r="H8" s="24">
        <v>-70</v>
      </c>
    </row>
    <row r="9" spans="2:8" ht="20.100000000000001" customHeight="1">
      <c r="B9" s="276" t="s">
        <v>224</v>
      </c>
      <c r="C9" s="25">
        <v>-1256</v>
      </c>
      <c r="D9" s="19">
        <v>-516</v>
      </c>
      <c r="E9" s="18">
        <v>-2</v>
      </c>
      <c r="F9" s="19" t="s">
        <v>14</v>
      </c>
      <c r="G9" s="19" t="s">
        <v>14</v>
      </c>
      <c r="H9" s="24">
        <v>-1774</v>
      </c>
    </row>
    <row r="10" spans="2:8" ht="20.100000000000001" customHeight="1">
      <c r="B10" s="278" t="s">
        <v>86</v>
      </c>
      <c r="C10" s="21">
        <v>-132</v>
      </c>
      <c r="D10" s="22">
        <v>-229</v>
      </c>
      <c r="E10" s="21">
        <v>-24</v>
      </c>
      <c r="F10" s="22">
        <v>-39</v>
      </c>
      <c r="G10" s="22">
        <v>-9</v>
      </c>
      <c r="H10" s="24">
        <v>-433</v>
      </c>
    </row>
    <row r="11" spans="2:8" ht="20.100000000000001" customHeight="1">
      <c r="B11" s="14" t="s">
        <v>36</v>
      </c>
      <c r="C11" s="870">
        <v>-1455</v>
      </c>
      <c r="D11" s="870">
        <v>-697</v>
      </c>
      <c r="E11" s="870">
        <v>-618</v>
      </c>
      <c r="F11" s="870">
        <v>-45</v>
      </c>
      <c r="G11" s="870">
        <v>-9</v>
      </c>
      <c r="H11" s="871">
        <v>-2824</v>
      </c>
    </row>
    <row r="12" spans="2:8" ht="20.100000000000001" customHeight="1">
      <c r="B12" s="9" t="s">
        <v>259</v>
      </c>
      <c r="C12" s="272"/>
      <c r="D12" s="272"/>
      <c r="E12" s="272"/>
      <c r="F12" s="272"/>
      <c r="G12" s="272"/>
      <c r="H12" s="872"/>
    </row>
    <row r="13" spans="2:8" ht="20.100000000000001" customHeight="1">
      <c r="B13" s="276" t="s">
        <v>47</v>
      </c>
      <c r="C13" s="272" t="s">
        <v>14</v>
      </c>
      <c r="D13" s="20" t="s">
        <v>14</v>
      </c>
      <c r="E13" s="272">
        <v>344</v>
      </c>
      <c r="F13" s="20">
        <v>13</v>
      </c>
      <c r="G13" s="20" t="s">
        <v>14</v>
      </c>
      <c r="H13" s="873">
        <v>357</v>
      </c>
    </row>
    <row r="14" spans="2:8" ht="20.100000000000001" customHeight="1">
      <c r="B14" s="276" t="s">
        <v>48</v>
      </c>
      <c r="C14" s="874" t="s">
        <v>14</v>
      </c>
      <c r="D14" s="20">
        <v>-20</v>
      </c>
      <c r="E14" s="875" t="s">
        <v>14</v>
      </c>
      <c r="F14" s="20" t="s">
        <v>14</v>
      </c>
      <c r="G14" s="20" t="s">
        <v>14</v>
      </c>
      <c r="H14" s="873">
        <v>-20</v>
      </c>
    </row>
    <row r="15" spans="2:8" ht="20.100000000000001" customHeight="1">
      <c r="B15" s="276" t="s">
        <v>49</v>
      </c>
      <c r="C15" s="874">
        <v>-42</v>
      </c>
      <c r="D15" s="20" t="s">
        <v>14</v>
      </c>
      <c r="E15" s="272">
        <v>-4</v>
      </c>
      <c r="F15" s="20">
        <v>-3</v>
      </c>
      <c r="G15" s="20" t="s">
        <v>14</v>
      </c>
      <c r="H15" s="873">
        <v>-49</v>
      </c>
    </row>
    <row r="16" spans="2:8" ht="20.100000000000001" customHeight="1">
      <c r="B16" s="276" t="s">
        <v>224</v>
      </c>
      <c r="C16" s="874">
        <v>-4308</v>
      </c>
      <c r="D16" s="20">
        <v>-291</v>
      </c>
      <c r="E16" s="272">
        <v>-53</v>
      </c>
      <c r="F16" s="20">
        <v>-10</v>
      </c>
      <c r="G16" s="20" t="s">
        <v>14</v>
      </c>
      <c r="H16" s="873">
        <v>-4662</v>
      </c>
    </row>
    <row r="17" spans="2:8" ht="20.100000000000001" customHeight="1">
      <c r="B17" s="278" t="s">
        <v>86</v>
      </c>
      <c r="C17" s="273">
        <v>-77</v>
      </c>
      <c r="D17" s="23">
        <v>-389</v>
      </c>
      <c r="E17" s="273">
        <v>-173</v>
      </c>
      <c r="F17" s="23">
        <v>-21</v>
      </c>
      <c r="G17" s="23">
        <v>-64</v>
      </c>
      <c r="H17" s="873">
        <v>-724</v>
      </c>
    </row>
    <row r="18" spans="2:8" ht="20.100000000000001" customHeight="1">
      <c r="B18" s="876" t="s">
        <v>36</v>
      </c>
      <c r="C18" s="877">
        <v>-4427</v>
      </c>
      <c r="D18" s="878">
        <v>-700</v>
      </c>
      <c r="E18" s="878">
        <v>114</v>
      </c>
      <c r="F18" s="878">
        <v>-21</v>
      </c>
      <c r="G18" s="878">
        <v>-64</v>
      </c>
      <c r="H18" s="879">
        <v>-5098</v>
      </c>
    </row>
    <row r="19" spans="2:8" ht="20.100000000000001" customHeight="1">
      <c r="B19" s="9" t="s">
        <v>219</v>
      </c>
      <c r="C19" s="267"/>
      <c r="D19" s="267"/>
      <c r="E19" s="267"/>
      <c r="F19" s="267"/>
      <c r="G19" s="267"/>
      <c r="H19" s="203"/>
    </row>
    <row r="20" spans="2:8" ht="20.100000000000001" customHeight="1">
      <c r="B20" s="276" t="s">
        <v>47</v>
      </c>
      <c r="C20" s="267" t="s">
        <v>14</v>
      </c>
      <c r="D20" s="90" t="s">
        <v>14</v>
      </c>
      <c r="E20" s="267">
        <v>695</v>
      </c>
      <c r="F20" s="90">
        <v>-43</v>
      </c>
      <c r="G20" s="90" t="s">
        <v>14</v>
      </c>
      <c r="H20" s="204">
        <v>652</v>
      </c>
    </row>
    <row r="21" spans="2:8" ht="20.100000000000001" customHeight="1">
      <c r="B21" s="276" t="s">
        <v>48</v>
      </c>
      <c r="C21" s="267" t="s">
        <v>14</v>
      </c>
      <c r="D21" s="90">
        <v>-4</v>
      </c>
      <c r="E21" s="124" t="s">
        <v>14</v>
      </c>
      <c r="F21" s="90" t="s">
        <v>14</v>
      </c>
      <c r="G21" s="90" t="s">
        <v>14</v>
      </c>
      <c r="H21" s="204">
        <v>-4</v>
      </c>
    </row>
    <row r="22" spans="2:8" ht="20.100000000000001" customHeight="1">
      <c r="B22" s="276" t="s">
        <v>49</v>
      </c>
      <c r="C22" s="205">
        <v>-19</v>
      </c>
      <c r="D22" s="90">
        <v>-18</v>
      </c>
      <c r="E22" s="267" t="s">
        <v>14</v>
      </c>
      <c r="F22" s="90" t="s">
        <v>14</v>
      </c>
      <c r="G22" s="90" t="s">
        <v>14</v>
      </c>
      <c r="H22" s="204">
        <v>-37</v>
      </c>
    </row>
    <row r="23" spans="2:8" ht="20.100000000000001" customHeight="1">
      <c r="B23" s="276" t="s">
        <v>224</v>
      </c>
      <c r="C23" s="205">
        <v>-2089</v>
      </c>
      <c r="D23" s="90">
        <v>-139</v>
      </c>
      <c r="E23" s="267" t="s">
        <v>14</v>
      </c>
      <c r="F23" s="90">
        <v>-1</v>
      </c>
      <c r="G23" s="90" t="s">
        <v>14</v>
      </c>
      <c r="H23" s="204">
        <v>-2229</v>
      </c>
    </row>
    <row r="24" spans="2:8" ht="20.100000000000001" customHeight="1">
      <c r="B24" s="28" t="s">
        <v>86</v>
      </c>
      <c r="C24" s="94">
        <v>-672</v>
      </c>
      <c r="D24" s="91">
        <v>-288</v>
      </c>
      <c r="E24" s="94">
        <v>-70</v>
      </c>
      <c r="F24" s="91">
        <v>-93</v>
      </c>
      <c r="G24" s="91" t="s">
        <v>14</v>
      </c>
      <c r="H24" s="204">
        <v>-1123</v>
      </c>
    </row>
    <row r="25" spans="2:8" ht="20.100000000000001" customHeight="1">
      <c r="B25" s="880" t="s">
        <v>36</v>
      </c>
      <c r="C25" s="877">
        <v>-2780</v>
      </c>
      <c r="D25" s="878">
        <v>-449</v>
      </c>
      <c r="E25" s="878">
        <v>625</v>
      </c>
      <c r="F25" s="878">
        <v>-137</v>
      </c>
      <c r="G25" s="878" t="s">
        <v>14</v>
      </c>
      <c r="H25" s="879">
        <v>-2741</v>
      </c>
    </row>
    <row r="26" spans="2:8" ht="20.100000000000001" customHeight="1">
      <c r="B26" s="9" t="s">
        <v>207</v>
      </c>
      <c r="C26" s="267"/>
      <c r="D26" s="267"/>
      <c r="E26" s="267"/>
      <c r="F26" s="267"/>
      <c r="G26" s="267"/>
      <c r="H26" s="203"/>
    </row>
    <row r="27" spans="2:8" ht="20.100000000000001" customHeight="1">
      <c r="B27" s="276" t="s">
        <v>47</v>
      </c>
      <c r="C27" s="267" t="s">
        <v>14</v>
      </c>
      <c r="D27" s="267" t="s">
        <v>14</v>
      </c>
      <c r="E27" s="267">
        <v>-859</v>
      </c>
      <c r="F27" s="90">
        <v>-254</v>
      </c>
      <c r="G27" s="90" t="s">
        <v>14</v>
      </c>
      <c r="H27" s="204">
        <v>-1113</v>
      </c>
    </row>
    <row r="28" spans="2:8" ht="20.100000000000001" customHeight="1">
      <c r="B28" s="276" t="s">
        <v>48</v>
      </c>
      <c r="C28" s="267" t="s">
        <v>14</v>
      </c>
      <c r="D28" s="90">
        <v>-16</v>
      </c>
      <c r="E28" s="124" t="s">
        <v>14</v>
      </c>
      <c r="F28" s="90" t="s">
        <v>14</v>
      </c>
      <c r="G28" s="90" t="s">
        <v>14</v>
      </c>
      <c r="H28" s="204">
        <v>-16</v>
      </c>
    </row>
    <row r="29" spans="2:8" ht="20.100000000000001" customHeight="1">
      <c r="B29" s="276" t="s">
        <v>49</v>
      </c>
      <c r="C29" s="205">
        <v>-43</v>
      </c>
      <c r="D29" s="267" t="s">
        <v>14</v>
      </c>
      <c r="E29" s="267" t="s">
        <v>14</v>
      </c>
      <c r="F29" s="90">
        <v>-5</v>
      </c>
      <c r="G29" s="90" t="s">
        <v>14</v>
      </c>
      <c r="H29" s="204">
        <v>-48</v>
      </c>
    </row>
    <row r="30" spans="2:8" ht="20.100000000000001" customHeight="1">
      <c r="B30" s="276" t="s">
        <v>224</v>
      </c>
      <c r="C30" s="205">
        <v>-6591</v>
      </c>
      <c r="D30" s="90">
        <v>-192</v>
      </c>
      <c r="E30" s="267">
        <v>-70</v>
      </c>
      <c r="F30" s="90">
        <v>-24</v>
      </c>
      <c r="G30" s="90" t="s">
        <v>14</v>
      </c>
      <c r="H30" s="204">
        <v>-6877</v>
      </c>
    </row>
    <row r="31" spans="2:8" ht="20.100000000000001" customHeight="1">
      <c r="B31" s="28" t="s">
        <v>86</v>
      </c>
      <c r="C31" s="94">
        <v>-516</v>
      </c>
      <c r="D31" s="91">
        <v>-541</v>
      </c>
      <c r="E31" s="94">
        <v>-176</v>
      </c>
      <c r="F31" s="91">
        <v>-24</v>
      </c>
      <c r="G31" s="91" t="s">
        <v>14</v>
      </c>
      <c r="H31" s="204">
        <v>-1257</v>
      </c>
    </row>
    <row r="32" spans="2:8" ht="20.100000000000001" customHeight="1">
      <c r="B32" s="880" t="s">
        <v>36</v>
      </c>
      <c r="C32" s="877">
        <v>-7150</v>
      </c>
      <c r="D32" s="878">
        <v>-749</v>
      </c>
      <c r="E32" s="878">
        <v>-1105</v>
      </c>
      <c r="F32" s="878">
        <v>-307</v>
      </c>
      <c r="G32" s="878" t="s">
        <v>14</v>
      </c>
      <c r="H32" s="879">
        <v>-9311</v>
      </c>
    </row>
    <row r="33" spans="2:8" ht="20.100000000000001" customHeight="1">
      <c r="B33" s="9" t="s">
        <v>159</v>
      </c>
      <c r="C33" s="272"/>
      <c r="D33" s="272"/>
      <c r="E33" s="272"/>
      <c r="F33" s="272"/>
      <c r="G33" s="272"/>
      <c r="H33" s="872"/>
    </row>
    <row r="34" spans="2:8" ht="20.100000000000001" customHeight="1">
      <c r="B34" s="276" t="s">
        <v>47</v>
      </c>
      <c r="C34" s="419" t="s">
        <v>14</v>
      </c>
      <c r="D34" s="272" t="s">
        <v>14</v>
      </c>
      <c r="E34" s="272">
        <v>-2944</v>
      </c>
      <c r="F34" s="20">
        <v>-525</v>
      </c>
      <c r="G34" s="419" t="s">
        <v>14</v>
      </c>
      <c r="H34" s="873">
        <v>-3469</v>
      </c>
    </row>
    <row r="35" spans="2:8" ht="20.100000000000001" customHeight="1">
      <c r="B35" s="276" t="s">
        <v>48</v>
      </c>
      <c r="C35" s="874">
        <v>31</v>
      </c>
      <c r="D35" s="272" t="s">
        <v>14</v>
      </c>
      <c r="E35" s="419" t="s">
        <v>14</v>
      </c>
      <c r="F35" s="419" t="s">
        <v>14</v>
      </c>
      <c r="G35" s="419" t="s">
        <v>14</v>
      </c>
      <c r="H35" s="873">
        <v>31</v>
      </c>
    </row>
    <row r="36" spans="2:8" ht="20.100000000000001" customHeight="1">
      <c r="B36" s="276" t="s">
        <v>49</v>
      </c>
      <c r="C36" s="419" t="s">
        <v>14</v>
      </c>
      <c r="D36" s="419" t="s">
        <v>14</v>
      </c>
      <c r="E36" s="272" t="s">
        <v>14</v>
      </c>
      <c r="F36" s="419" t="s">
        <v>14</v>
      </c>
      <c r="G36" s="419" t="s">
        <v>14</v>
      </c>
      <c r="H36" s="873" t="s">
        <v>14</v>
      </c>
    </row>
    <row r="37" spans="2:8" ht="20.100000000000001" customHeight="1">
      <c r="B37" s="276" t="s">
        <v>224</v>
      </c>
      <c r="C37" s="874">
        <v>-6529</v>
      </c>
      <c r="D37" s="272" t="s">
        <v>14</v>
      </c>
      <c r="E37" s="272">
        <v>-1450</v>
      </c>
      <c r="F37" s="20" t="s">
        <v>14</v>
      </c>
      <c r="G37" s="419" t="s">
        <v>14</v>
      </c>
      <c r="H37" s="873">
        <v>-7979</v>
      </c>
    </row>
    <row r="38" spans="2:8" ht="20.100000000000001" customHeight="1">
      <c r="B38" s="28" t="s">
        <v>86</v>
      </c>
      <c r="C38" s="881">
        <v>-164</v>
      </c>
      <c r="D38" s="881" t="s">
        <v>14</v>
      </c>
      <c r="E38" s="881">
        <v>-36</v>
      </c>
      <c r="F38" s="881">
        <v>-26</v>
      </c>
      <c r="G38" s="881" t="s">
        <v>14</v>
      </c>
      <c r="H38" s="881">
        <v>-226</v>
      </c>
    </row>
    <row r="39" spans="2:8" ht="20.100000000000001" customHeight="1">
      <c r="B39" s="880" t="s">
        <v>36</v>
      </c>
      <c r="C39" s="877">
        <v>-6662</v>
      </c>
      <c r="D39" s="878" t="s">
        <v>14</v>
      </c>
      <c r="E39" s="878">
        <v>-4430</v>
      </c>
      <c r="F39" s="878">
        <v>-551</v>
      </c>
      <c r="G39" s="878" t="s">
        <v>14</v>
      </c>
      <c r="H39" s="879">
        <v>-11643</v>
      </c>
    </row>
  </sheetData>
  <mergeCells count="1">
    <mergeCell ref="B2:H2"/>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I108"/>
  <sheetViews>
    <sheetView showGridLines="0" view="pageBreakPreview" zoomScaleNormal="70" zoomScaleSheetLayoutView="100" workbookViewId="0">
      <selection activeCell="B81" sqref="B81"/>
    </sheetView>
  </sheetViews>
  <sheetFormatPr defaultColWidth="11" defaultRowHeight="20.100000000000001" customHeight="1"/>
  <cols>
    <col min="1" max="1" width="5.5" style="744" customWidth="1"/>
    <col min="2" max="2" width="24.375" style="744" customWidth="1"/>
    <col min="3" max="8" width="11.375" style="34" customWidth="1"/>
    <col min="9" max="9" width="0" style="744" hidden="1" customWidth="1"/>
    <col min="10" max="16384" width="11" style="744"/>
  </cols>
  <sheetData>
    <row r="2" spans="2:9" ht="20.100000000000001" customHeight="1">
      <c r="B2" s="1300" t="str">
        <f>UPPER("Adjustment items to net income, Group Share by business segment")</f>
        <v>ADJUSTMENT ITEMS TO NET INCOME, GROUP SHARE BY BUSINESS SEGMENT</v>
      </c>
      <c r="C2" s="1300"/>
      <c r="D2" s="1300"/>
      <c r="E2" s="1300"/>
      <c r="F2" s="1300"/>
      <c r="G2" s="1300"/>
      <c r="H2" s="1300"/>
    </row>
    <row r="4" spans="2:9" ht="37.5" customHeight="1">
      <c r="B4" s="16" t="s">
        <v>13</v>
      </c>
      <c r="C4" s="343" t="s">
        <v>262</v>
      </c>
      <c r="D4" s="343" t="s">
        <v>261</v>
      </c>
      <c r="E4" s="30" t="s">
        <v>11</v>
      </c>
      <c r="F4" s="30" t="s">
        <v>12</v>
      </c>
      <c r="G4" s="30" t="s">
        <v>35</v>
      </c>
      <c r="H4" s="30" t="s">
        <v>36</v>
      </c>
    </row>
    <row r="5" spans="2:9" ht="18.75" customHeight="1">
      <c r="B5" s="9" t="s">
        <v>834</v>
      </c>
      <c r="C5" s="18"/>
      <c r="D5" s="18"/>
      <c r="E5" s="18"/>
      <c r="F5" s="18"/>
      <c r="G5" s="18"/>
      <c r="H5" s="24"/>
    </row>
    <row r="6" spans="2:9" ht="18.75" customHeight="1">
      <c r="B6" s="276" t="s">
        <v>47</v>
      </c>
      <c r="C6" s="18" t="s">
        <v>14</v>
      </c>
      <c r="D6" s="18" t="s">
        <v>14</v>
      </c>
      <c r="E6" s="19">
        <v>-414</v>
      </c>
      <c r="F6" s="19">
        <v>-6</v>
      </c>
      <c r="G6" s="18" t="s">
        <v>14</v>
      </c>
      <c r="H6" s="24">
        <v>-420</v>
      </c>
    </row>
    <row r="7" spans="2:9" ht="18.75" customHeight="1">
      <c r="B7" s="276" t="s">
        <v>48</v>
      </c>
      <c r="C7" s="18" t="s">
        <v>14</v>
      </c>
      <c r="D7" s="19">
        <v>38</v>
      </c>
      <c r="E7" s="18" t="s">
        <v>14</v>
      </c>
      <c r="F7" s="18" t="s">
        <v>14</v>
      </c>
      <c r="G7" s="18" t="s">
        <v>14</v>
      </c>
      <c r="H7" s="24">
        <v>38</v>
      </c>
    </row>
    <row r="8" spans="2:9" ht="18.75" customHeight="1">
      <c r="B8" s="276" t="s">
        <v>49</v>
      </c>
      <c r="C8" s="25">
        <v>-94</v>
      </c>
      <c r="D8" s="19">
        <v>-10</v>
      </c>
      <c r="E8" s="19">
        <v>-34</v>
      </c>
      <c r="F8" s="19" t="s">
        <v>14</v>
      </c>
      <c r="G8" s="18" t="s">
        <v>14</v>
      </c>
      <c r="H8" s="24">
        <v>-138</v>
      </c>
    </row>
    <row r="9" spans="2:9" ht="18.75" customHeight="1">
      <c r="B9" s="276" t="s">
        <v>224</v>
      </c>
      <c r="C9" s="25">
        <v>-1259</v>
      </c>
      <c r="D9" s="19">
        <v>-288</v>
      </c>
      <c r="E9" s="19">
        <v>-48</v>
      </c>
      <c r="F9" s="19" t="s">
        <v>14</v>
      </c>
      <c r="G9" s="18" t="s">
        <v>14</v>
      </c>
      <c r="H9" s="24">
        <v>-1595</v>
      </c>
    </row>
    <row r="10" spans="2:9" ht="18.75" customHeight="1">
      <c r="B10" s="276" t="s">
        <v>50</v>
      </c>
      <c r="C10" s="25">
        <v>-14</v>
      </c>
      <c r="D10" s="18">
        <v>-2</v>
      </c>
      <c r="E10" s="19" t="s">
        <v>14</v>
      </c>
      <c r="F10" s="19" t="s">
        <v>14</v>
      </c>
      <c r="G10" s="18" t="s">
        <v>14</v>
      </c>
      <c r="H10" s="24">
        <v>-16</v>
      </c>
    </row>
    <row r="11" spans="2:9" ht="18.75" customHeight="1">
      <c r="B11" s="278" t="s">
        <v>86</v>
      </c>
      <c r="C11" s="25">
        <v>288</v>
      </c>
      <c r="D11" s="22">
        <v>-148</v>
      </c>
      <c r="E11" s="22">
        <v>-34</v>
      </c>
      <c r="F11" s="22">
        <v>-47</v>
      </c>
      <c r="G11" s="22">
        <v>-41</v>
      </c>
      <c r="H11" s="24">
        <v>18</v>
      </c>
    </row>
    <row r="12" spans="2:9" ht="18.75" customHeight="1">
      <c r="B12" s="31" t="s">
        <v>36</v>
      </c>
      <c r="C12" s="882">
        <v>-1079</v>
      </c>
      <c r="D12" s="882">
        <v>-410</v>
      </c>
      <c r="E12" s="882">
        <v>-530</v>
      </c>
      <c r="F12" s="882">
        <v>-53</v>
      </c>
      <c r="G12" s="882">
        <v>-41</v>
      </c>
      <c r="H12" s="882">
        <v>-2113</v>
      </c>
      <c r="I12" s="41" t="e">
        <f>SUM(#REF!)-#REF!</f>
        <v>#REF!</v>
      </c>
    </row>
    <row r="13" spans="2:9" ht="18.75" customHeight="1">
      <c r="B13" s="9" t="s">
        <v>259</v>
      </c>
      <c r="C13" s="272"/>
      <c r="D13" s="272"/>
      <c r="E13" s="272"/>
      <c r="F13" s="272"/>
      <c r="G13" s="272"/>
      <c r="H13" s="873"/>
    </row>
    <row r="14" spans="2:9" ht="18.75" customHeight="1">
      <c r="B14" s="276" t="s">
        <v>47</v>
      </c>
      <c r="C14" s="272" t="s">
        <v>14</v>
      </c>
      <c r="D14" s="272" t="s">
        <v>14</v>
      </c>
      <c r="E14" s="20">
        <v>295</v>
      </c>
      <c r="F14" s="20">
        <v>-13</v>
      </c>
      <c r="G14" s="272" t="s">
        <v>14</v>
      </c>
      <c r="H14" s="873">
        <v>282</v>
      </c>
    </row>
    <row r="15" spans="2:9" ht="18.75" customHeight="1">
      <c r="B15" s="276" t="s">
        <v>48</v>
      </c>
      <c r="C15" s="272" t="s">
        <v>14</v>
      </c>
      <c r="D15" s="20">
        <v>-16</v>
      </c>
      <c r="E15" s="272" t="s">
        <v>14</v>
      </c>
      <c r="F15" s="272" t="s">
        <v>14</v>
      </c>
      <c r="G15" s="272" t="s">
        <v>14</v>
      </c>
      <c r="H15" s="873">
        <v>-16</v>
      </c>
    </row>
    <row r="16" spans="2:9" ht="18.75" customHeight="1">
      <c r="B16" s="276" t="s">
        <v>49</v>
      </c>
      <c r="C16" s="874">
        <v>-11</v>
      </c>
      <c r="D16" s="20">
        <v>-11</v>
      </c>
      <c r="E16" s="20">
        <v>-42</v>
      </c>
      <c r="F16" s="20">
        <v>-2</v>
      </c>
      <c r="G16" s="272" t="s">
        <v>14</v>
      </c>
      <c r="H16" s="873">
        <v>-66</v>
      </c>
    </row>
    <row r="17" spans="2:9" ht="18.75" customHeight="1">
      <c r="B17" s="276" t="s">
        <v>224</v>
      </c>
      <c r="C17" s="874">
        <v>-3583</v>
      </c>
      <c r="D17" s="20">
        <v>-238</v>
      </c>
      <c r="E17" s="20">
        <v>-53</v>
      </c>
      <c r="F17" s="20">
        <v>-10</v>
      </c>
      <c r="G17" s="272" t="s">
        <v>14</v>
      </c>
      <c r="H17" s="873">
        <v>-3884</v>
      </c>
    </row>
    <row r="18" spans="2:9" ht="18.75" customHeight="1">
      <c r="B18" s="276" t="s">
        <v>50</v>
      </c>
      <c r="C18" s="874">
        <v>188</v>
      </c>
      <c r="D18" s="272" t="s">
        <v>14</v>
      </c>
      <c r="E18" s="20">
        <v>2139</v>
      </c>
      <c r="F18" s="20">
        <v>125</v>
      </c>
      <c r="G18" s="272" t="s">
        <v>14</v>
      </c>
      <c r="H18" s="873">
        <v>2452</v>
      </c>
    </row>
    <row r="19" spans="2:9" ht="18.75" customHeight="1">
      <c r="B19" s="278" t="s">
        <v>86</v>
      </c>
      <c r="C19" s="874">
        <v>-287</v>
      </c>
      <c r="D19" s="23">
        <v>-293</v>
      </c>
      <c r="E19" s="23">
        <v>73</v>
      </c>
      <c r="F19" s="23">
        <v>-30</v>
      </c>
      <c r="G19" s="23">
        <v>-178</v>
      </c>
      <c r="H19" s="873">
        <v>-715</v>
      </c>
    </row>
    <row r="20" spans="2:9" ht="18.75" customHeight="1">
      <c r="B20" s="883" t="s">
        <v>36</v>
      </c>
      <c r="C20" s="884">
        <v>-3693</v>
      </c>
      <c r="D20" s="885">
        <v>-558</v>
      </c>
      <c r="E20" s="885">
        <v>2412</v>
      </c>
      <c r="F20" s="885">
        <v>70</v>
      </c>
      <c r="G20" s="885">
        <v>-178</v>
      </c>
      <c r="H20" s="886">
        <v>-1947</v>
      </c>
      <c r="I20" s="41" t="e">
        <f>SUM(#REF!)-#REF!</f>
        <v>#REF!</v>
      </c>
    </row>
    <row r="21" spans="2:9" ht="18.75" customHeight="1">
      <c r="B21" s="9" t="s">
        <v>219</v>
      </c>
      <c r="C21" s="267"/>
      <c r="D21" s="267"/>
      <c r="E21" s="267"/>
      <c r="F21" s="267"/>
      <c r="G21" s="267"/>
      <c r="H21" s="204"/>
    </row>
    <row r="22" spans="2:9" ht="18.75" customHeight="1">
      <c r="B22" s="276" t="s">
        <v>47</v>
      </c>
      <c r="C22" s="267" t="s">
        <v>14</v>
      </c>
      <c r="D22" s="267" t="s">
        <v>14</v>
      </c>
      <c r="E22" s="90">
        <v>498</v>
      </c>
      <c r="F22" s="90">
        <v>-19</v>
      </c>
      <c r="G22" s="90" t="s">
        <v>14</v>
      </c>
      <c r="H22" s="204">
        <v>479</v>
      </c>
    </row>
    <row r="23" spans="2:9" ht="18.75" customHeight="1">
      <c r="B23" s="276" t="s">
        <v>48</v>
      </c>
      <c r="C23" s="267" t="s">
        <v>14</v>
      </c>
      <c r="D23" s="90">
        <v>-3</v>
      </c>
      <c r="E23" s="90" t="s">
        <v>14</v>
      </c>
      <c r="F23" s="90" t="s">
        <v>14</v>
      </c>
      <c r="G23" s="90" t="s">
        <v>14</v>
      </c>
      <c r="H23" s="204">
        <v>-3</v>
      </c>
    </row>
    <row r="24" spans="2:9" ht="18.75" customHeight="1">
      <c r="B24" s="276" t="s">
        <v>49</v>
      </c>
      <c r="C24" s="205">
        <v>-4</v>
      </c>
      <c r="D24" s="90">
        <v>-28</v>
      </c>
      <c r="E24" s="90" t="s">
        <v>14</v>
      </c>
      <c r="F24" s="267" t="s">
        <v>14</v>
      </c>
      <c r="G24" s="90" t="s">
        <v>14</v>
      </c>
      <c r="H24" s="204">
        <v>-32</v>
      </c>
    </row>
    <row r="25" spans="2:9" ht="18.75" customHeight="1">
      <c r="B25" s="276" t="s">
        <v>224</v>
      </c>
      <c r="C25" s="205">
        <v>-1867</v>
      </c>
      <c r="D25" s="90">
        <v>-131</v>
      </c>
      <c r="E25" s="90">
        <v>-78</v>
      </c>
      <c r="F25" s="90">
        <v>-18</v>
      </c>
      <c r="G25" s="90">
        <v>-3</v>
      </c>
      <c r="H25" s="204">
        <v>-2097</v>
      </c>
    </row>
    <row r="26" spans="2:9" ht="18.75" customHeight="1">
      <c r="B26" s="276" t="s">
        <v>50</v>
      </c>
      <c r="C26" s="205">
        <v>287</v>
      </c>
      <c r="D26" s="90">
        <v>5</v>
      </c>
      <c r="E26" s="90" t="s">
        <v>14</v>
      </c>
      <c r="F26" s="90">
        <v>-25</v>
      </c>
      <c r="G26" s="90" t="s">
        <v>14</v>
      </c>
      <c r="H26" s="204">
        <v>267</v>
      </c>
    </row>
    <row r="27" spans="2:9" ht="18.75" customHeight="1">
      <c r="B27" s="278" t="s">
        <v>86</v>
      </c>
      <c r="C27" s="206">
        <v>-293</v>
      </c>
      <c r="D27" s="91">
        <v>-237</v>
      </c>
      <c r="E27" s="91">
        <v>-91</v>
      </c>
      <c r="F27" s="91">
        <v>-84</v>
      </c>
      <c r="G27" s="91" t="s">
        <v>14</v>
      </c>
      <c r="H27" s="204">
        <v>-705</v>
      </c>
    </row>
    <row r="28" spans="2:9" ht="18.75" customHeight="1">
      <c r="B28" s="883" t="s">
        <v>36</v>
      </c>
      <c r="C28" s="884">
        <v>-1877</v>
      </c>
      <c r="D28" s="885">
        <v>-394</v>
      </c>
      <c r="E28" s="885">
        <v>329</v>
      </c>
      <c r="F28" s="885">
        <v>-146</v>
      </c>
      <c r="G28" s="885">
        <v>-3</v>
      </c>
      <c r="H28" s="886">
        <v>-2091</v>
      </c>
      <c r="I28" s="41" t="e">
        <f>SUM(#REF!)-#REF!</f>
        <v>#REF!</v>
      </c>
    </row>
    <row r="29" spans="2:9" ht="18.75" customHeight="1">
      <c r="B29" s="9" t="s">
        <v>207</v>
      </c>
      <c r="C29" s="267"/>
      <c r="D29" s="267"/>
      <c r="E29" s="267"/>
      <c r="F29" s="267"/>
      <c r="G29" s="267"/>
      <c r="H29" s="204"/>
    </row>
    <row r="30" spans="2:9" ht="18.75" customHeight="1">
      <c r="B30" s="276" t="s">
        <v>47</v>
      </c>
      <c r="C30" s="267" t="s">
        <v>14</v>
      </c>
      <c r="D30" s="267" t="s">
        <v>14</v>
      </c>
      <c r="E30" s="90">
        <v>-590</v>
      </c>
      <c r="F30" s="90">
        <v>-157</v>
      </c>
      <c r="G30" s="90" t="s">
        <v>14</v>
      </c>
      <c r="H30" s="204">
        <v>-747</v>
      </c>
    </row>
    <row r="31" spans="2:9" ht="18.75" customHeight="1">
      <c r="B31" s="276" t="s">
        <v>48</v>
      </c>
      <c r="C31" s="267" t="s">
        <v>14</v>
      </c>
      <c r="D31" s="90">
        <v>-9</v>
      </c>
      <c r="E31" s="90" t="s">
        <v>14</v>
      </c>
      <c r="F31" s="90" t="s">
        <v>14</v>
      </c>
      <c r="G31" s="90" t="s">
        <v>14</v>
      </c>
      <c r="H31" s="204">
        <v>-9</v>
      </c>
    </row>
    <row r="32" spans="2:9" ht="18.75" customHeight="1">
      <c r="B32" s="276" t="s">
        <v>49</v>
      </c>
      <c r="C32" s="205">
        <v>-10</v>
      </c>
      <c r="D32" s="90">
        <v>-5</v>
      </c>
      <c r="E32" s="90">
        <v>-52</v>
      </c>
      <c r="F32" s="90">
        <v>-5</v>
      </c>
      <c r="G32" s="90" t="s">
        <v>14</v>
      </c>
      <c r="H32" s="204">
        <v>-72</v>
      </c>
    </row>
    <row r="33" spans="2:9" ht="18.75" customHeight="1">
      <c r="B33" s="276" t="s">
        <v>224</v>
      </c>
      <c r="C33" s="205">
        <v>-5057</v>
      </c>
      <c r="D33" s="90">
        <v>-270</v>
      </c>
      <c r="E33" s="90">
        <v>-59</v>
      </c>
      <c r="F33" s="90">
        <v>-49</v>
      </c>
      <c r="G33" s="90">
        <v>-12</v>
      </c>
      <c r="H33" s="204">
        <v>-5447</v>
      </c>
    </row>
    <row r="34" spans="2:9" ht="18.75" customHeight="1">
      <c r="B34" s="276" t="s">
        <v>50</v>
      </c>
      <c r="C34" s="205">
        <v>162</v>
      </c>
      <c r="D34" s="267" t="s">
        <v>14</v>
      </c>
      <c r="E34" s="90">
        <v>1288</v>
      </c>
      <c r="F34" s="90">
        <v>360</v>
      </c>
      <c r="G34" s="90" t="s">
        <v>14</v>
      </c>
      <c r="H34" s="204">
        <v>1810</v>
      </c>
    </row>
    <row r="35" spans="2:9" ht="18.75" customHeight="1">
      <c r="B35" s="28" t="s">
        <v>86</v>
      </c>
      <c r="C35" s="206">
        <v>-148</v>
      </c>
      <c r="D35" s="91">
        <v>-421</v>
      </c>
      <c r="E35" s="91">
        <v>-264</v>
      </c>
      <c r="F35" s="91">
        <v>-133</v>
      </c>
      <c r="G35" s="91" t="s">
        <v>14</v>
      </c>
      <c r="H35" s="204">
        <v>-966</v>
      </c>
    </row>
    <row r="36" spans="2:9" ht="18.75" customHeight="1">
      <c r="B36" s="880" t="s">
        <v>36</v>
      </c>
      <c r="C36" s="884">
        <v>-5053</v>
      </c>
      <c r="D36" s="885">
        <v>-705</v>
      </c>
      <c r="E36" s="885">
        <v>323</v>
      </c>
      <c r="F36" s="885">
        <v>16</v>
      </c>
      <c r="G36" s="885">
        <v>-12</v>
      </c>
      <c r="H36" s="886">
        <v>-5431</v>
      </c>
      <c r="I36" s="41" t="e">
        <f>SUM(#REF!)-#REF!</f>
        <v>#REF!</v>
      </c>
    </row>
    <row r="37" spans="2:9" ht="18.75" customHeight="1">
      <c r="B37" s="9" t="s">
        <v>159</v>
      </c>
      <c r="C37" s="272"/>
      <c r="D37" s="272"/>
      <c r="E37" s="272"/>
      <c r="F37" s="272"/>
      <c r="G37" s="272"/>
      <c r="H37" s="873"/>
    </row>
    <row r="38" spans="2:9" ht="18.75" customHeight="1">
      <c r="B38" s="276" t="s">
        <v>47</v>
      </c>
      <c r="C38" s="419" t="s">
        <v>14</v>
      </c>
      <c r="D38" s="272" t="s">
        <v>14</v>
      </c>
      <c r="E38" s="20">
        <v>-2114</v>
      </c>
      <c r="F38" s="20">
        <v>-339</v>
      </c>
      <c r="G38" s="419" t="s">
        <v>14</v>
      </c>
      <c r="H38" s="873">
        <v>-2453</v>
      </c>
    </row>
    <row r="39" spans="2:9" ht="18.75" customHeight="1">
      <c r="B39" s="276" t="s">
        <v>48</v>
      </c>
      <c r="C39" s="419">
        <v>25</v>
      </c>
      <c r="D39" s="272" t="s">
        <v>14</v>
      </c>
      <c r="E39" s="419" t="s">
        <v>14</v>
      </c>
      <c r="F39" s="419" t="s">
        <v>14</v>
      </c>
      <c r="G39" s="419" t="s">
        <v>14</v>
      </c>
      <c r="H39" s="873">
        <v>25</v>
      </c>
    </row>
    <row r="40" spans="2:9" ht="18.75" customHeight="1">
      <c r="B40" s="276" t="s">
        <v>49</v>
      </c>
      <c r="C40" s="419" t="s">
        <v>14</v>
      </c>
      <c r="D40" s="272" t="s">
        <v>14</v>
      </c>
      <c r="E40" s="20">
        <v>-13</v>
      </c>
      <c r="F40" s="20">
        <v>-7</v>
      </c>
      <c r="G40" s="419" t="s">
        <v>14</v>
      </c>
      <c r="H40" s="873">
        <v>-20</v>
      </c>
    </row>
    <row r="41" spans="2:9" ht="18.75" customHeight="1">
      <c r="B41" s="276" t="s">
        <v>224</v>
      </c>
      <c r="C41" s="874">
        <v>-5514</v>
      </c>
      <c r="D41" s="272" t="s">
        <v>14</v>
      </c>
      <c r="E41" s="20">
        <v>-1409</v>
      </c>
      <c r="F41" s="20">
        <v>-140</v>
      </c>
      <c r="G41" s="20" t="s">
        <v>14</v>
      </c>
      <c r="H41" s="873">
        <v>-7063</v>
      </c>
    </row>
    <row r="42" spans="2:9" ht="18.75" customHeight="1">
      <c r="B42" s="276" t="s">
        <v>50</v>
      </c>
      <c r="C42" s="874">
        <v>1314</v>
      </c>
      <c r="D42" s="272" t="s">
        <v>14</v>
      </c>
      <c r="E42" s="419">
        <v>-105</v>
      </c>
      <c r="F42" s="419" t="s">
        <v>14</v>
      </c>
      <c r="G42" s="20" t="s">
        <v>14</v>
      </c>
      <c r="H42" s="873">
        <v>1209</v>
      </c>
    </row>
    <row r="43" spans="2:9" ht="18.75" customHeight="1">
      <c r="B43" s="28" t="s">
        <v>86</v>
      </c>
      <c r="C43" s="881">
        <v>-193</v>
      </c>
      <c r="D43" s="881" t="s">
        <v>14</v>
      </c>
      <c r="E43" s="881">
        <v>-58</v>
      </c>
      <c r="F43" s="881">
        <v>-40</v>
      </c>
      <c r="G43" s="881" t="s">
        <v>14</v>
      </c>
      <c r="H43" s="881">
        <v>-291</v>
      </c>
    </row>
    <row r="44" spans="2:9" ht="18.75" customHeight="1">
      <c r="B44" s="880" t="s">
        <v>36</v>
      </c>
      <c r="C44" s="884">
        <v>-4368</v>
      </c>
      <c r="D44" s="885" t="s">
        <v>14</v>
      </c>
      <c r="E44" s="885">
        <v>-3699</v>
      </c>
      <c r="F44" s="885">
        <v>-526</v>
      </c>
      <c r="G44" s="885" t="s">
        <v>14</v>
      </c>
      <c r="H44" s="886">
        <v>-8593</v>
      </c>
      <c r="I44" s="41" t="e">
        <f>SUM(#REF!)-#REF!</f>
        <v>#REF!</v>
      </c>
    </row>
    <row r="45" spans="2:9" ht="20.100000000000001" customHeight="1">
      <c r="C45" s="744"/>
      <c r="D45" s="744"/>
      <c r="E45" s="744"/>
      <c r="F45" s="744"/>
      <c r="G45" s="744"/>
      <c r="H45" s="744"/>
    </row>
    <row r="46" spans="2:9" ht="20.100000000000001" customHeight="1">
      <c r="C46" s="744"/>
      <c r="D46" s="744"/>
      <c r="E46" s="744"/>
      <c r="F46" s="744"/>
      <c r="G46" s="744"/>
      <c r="H46" s="744"/>
    </row>
    <row r="47" spans="2:9" ht="20.100000000000001" customHeight="1">
      <c r="C47" s="744"/>
      <c r="D47" s="744"/>
      <c r="E47" s="744"/>
      <c r="F47" s="744"/>
      <c r="G47" s="744"/>
      <c r="H47" s="744"/>
    </row>
    <row r="48" spans="2:9" ht="20.100000000000001" customHeight="1">
      <c r="C48" s="744"/>
      <c r="D48" s="744"/>
      <c r="E48" s="744"/>
      <c r="F48" s="744"/>
      <c r="G48" s="744"/>
      <c r="H48" s="744"/>
    </row>
    <row r="49" spans="3:8" ht="20.100000000000001" customHeight="1">
      <c r="C49" s="744"/>
      <c r="D49" s="744"/>
      <c r="E49" s="744"/>
      <c r="F49" s="744"/>
      <c r="G49" s="744"/>
      <c r="H49" s="744"/>
    </row>
    <row r="50" spans="3:8" ht="20.100000000000001" customHeight="1">
      <c r="C50" s="744"/>
      <c r="D50" s="744"/>
      <c r="E50" s="744"/>
      <c r="F50" s="744"/>
      <c r="G50" s="744"/>
      <c r="H50" s="744"/>
    </row>
    <row r="51" spans="3:8" ht="20.100000000000001" customHeight="1">
      <c r="C51" s="744"/>
      <c r="D51" s="744"/>
      <c r="E51" s="744"/>
      <c r="F51" s="744"/>
      <c r="G51" s="744"/>
      <c r="H51" s="744"/>
    </row>
    <row r="52" spans="3:8" ht="20.100000000000001" customHeight="1">
      <c r="C52" s="744"/>
      <c r="D52" s="744"/>
      <c r="E52" s="744"/>
      <c r="F52" s="744"/>
      <c r="G52" s="744"/>
      <c r="H52" s="744"/>
    </row>
    <row r="53" spans="3:8" ht="20.100000000000001" customHeight="1">
      <c r="C53" s="744"/>
      <c r="D53" s="744"/>
      <c r="E53" s="744"/>
      <c r="F53" s="744"/>
      <c r="G53" s="744"/>
      <c r="H53" s="744"/>
    </row>
    <row r="54" spans="3:8" ht="20.100000000000001" customHeight="1">
      <c r="C54" s="744"/>
      <c r="D54" s="744"/>
      <c r="E54" s="744"/>
      <c r="F54" s="744"/>
      <c r="G54" s="744"/>
      <c r="H54" s="744"/>
    </row>
    <row r="55" spans="3:8" ht="20.100000000000001" customHeight="1">
      <c r="C55" s="744"/>
      <c r="D55" s="744"/>
      <c r="E55" s="744"/>
      <c r="F55" s="744"/>
      <c r="G55" s="744"/>
      <c r="H55" s="744"/>
    </row>
    <row r="56" spans="3:8" ht="20.100000000000001" customHeight="1">
      <c r="C56" s="744"/>
      <c r="D56" s="744"/>
      <c r="E56" s="744"/>
      <c r="F56" s="744"/>
      <c r="G56" s="744"/>
      <c r="H56" s="744"/>
    </row>
    <row r="57" spans="3:8" ht="20.100000000000001" customHeight="1">
      <c r="C57" s="744"/>
      <c r="D57" s="744"/>
      <c r="E57" s="744"/>
      <c r="F57" s="744"/>
      <c r="G57" s="744"/>
      <c r="H57" s="744"/>
    </row>
    <row r="58" spans="3:8" ht="20.100000000000001" customHeight="1">
      <c r="C58" s="744"/>
      <c r="D58" s="744"/>
      <c r="E58" s="744"/>
      <c r="F58" s="744"/>
      <c r="G58" s="744"/>
      <c r="H58" s="744"/>
    </row>
    <row r="59" spans="3:8" ht="20.100000000000001" customHeight="1">
      <c r="C59" s="744"/>
      <c r="D59" s="744"/>
      <c r="E59" s="744"/>
      <c r="F59" s="744"/>
      <c r="G59" s="744"/>
      <c r="H59" s="744"/>
    </row>
    <row r="60" spans="3:8" ht="20.100000000000001" customHeight="1">
      <c r="C60" s="744"/>
      <c r="D60" s="744"/>
      <c r="E60" s="744"/>
      <c r="F60" s="744"/>
      <c r="G60" s="744"/>
      <c r="H60" s="744"/>
    </row>
    <row r="61" spans="3:8" ht="20.100000000000001" customHeight="1">
      <c r="C61" s="744"/>
      <c r="D61" s="744"/>
      <c r="E61" s="744"/>
      <c r="F61" s="744"/>
      <c r="G61" s="744"/>
      <c r="H61" s="744"/>
    </row>
    <row r="62" spans="3:8" ht="20.100000000000001" customHeight="1">
      <c r="C62" s="744"/>
      <c r="D62" s="744"/>
      <c r="E62" s="744"/>
      <c r="F62" s="744"/>
      <c r="G62" s="744"/>
      <c r="H62" s="744"/>
    </row>
    <row r="63" spans="3:8" ht="20.100000000000001" customHeight="1">
      <c r="C63" s="744"/>
      <c r="D63" s="744"/>
      <c r="E63" s="744"/>
      <c r="F63" s="744"/>
      <c r="G63" s="744"/>
      <c r="H63" s="744"/>
    </row>
    <row r="64" spans="3:8" ht="20.100000000000001" customHeight="1">
      <c r="C64" s="744"/>
      <c r="D64" s="744"/>
      <c r="E64" s="744"/>
      <c r="F64" s="744"/>
      <c r="G64" s="744"/>
      <c r="H64" s="744"/>
    </row>
    <row r="65" spans="3:8" ht="20.100000000000001" customHeight="1">
      <c r="C65" s="744"/>
      <c r="D65" s="744"/>
      <c r="E65" s="744"/>
      <c r="F65" s="744"/>
      <c r="G65" s="744"/>
      <c r="H65" s="744"/>
    </row>
    <row r="66" spans="3:8" ht="20.100000000000001" customHeight="1">
      <c r="C66" s="744"/>
      <c r="D66" s="744"/>
      <c r="E66" s="744"/>
      <c r="F66" s="744"/>
      <c r="G66" s="744"/>
      <c r="H66" s="744"/>
    </row>
    <row r="67" spans="3:8" ht="20.100000000000001" customHeight="1">
      <c r="C67" s="744"/>
      <c r="D67" s="744"/>
      <c r="E67" s="744"/>
      <c r="F67" s="744"/>
      <c r="G67" s="744"/>
      <c r="H67" s="744"/>
    </row>
    <row r="68" spans="3:8" ht="20.100000000000001" customHeight="1">
      <c r="C68" s="744"/>
      <c r="D68" s="744"/>
      <c r="E68" s="744"/>
      <c r="F68" s="744"/>
      <c r="G68" s="744"/>
      <c r="H68" s="744"/>
    </row>
    <row r="69" spans="3:8" ht="20.100000000000001" customHeight="1">
      <c r="C69" s="744"/>
      <c r="D69" s="744"/>
      <c r="E69" s="744"/>
      <c r="F69" s="744"/>
      <c r="G69" s="744"/>
      <c r="H69" s="744"/>
    </row>
    <row r="70" spans="3:8" ht="20.100000000000001" customHeight="1">
      <c r="C70" s="744"/>
      <c r="D70" s="744"/>
      <c r="E70" s="744"/>
      <c r="F70" s="744"/>
      <c r="G70" s="744"/>
      <c r="H70" s="744"/>
    </row>
    <row r="71" spans="3:8" ht="20.100000000000001" customHeight="1">
      <c r="C71" s="744"/>
      <c r="D71" s="744"/>
      <c r="E71" s="744"/>
      <c r="F71" s="744"/>
      <c r="G71" s="744"/>
      <c r="H71" s="744"/>
    </row>
    <row r="72" spans="3:8" ht="20.100000000000001" customHeight="1">
      <c r="C72" s="744"/>
      <c r="D72" s="744"/>
      <c r="E72" s="744"/>
      <c r="F72" s="744"/>
      <c r="G72" s="744"/>
      <c r="H72" s="744"/>
    </row>
    <row r="73" spans="3:8" ht="20.100000000000001" customHeight="1">
      <c r="C73" s="744"/>
      <c r="D73" s="744"/>
      <c r="E73" s="744"/>
      <c r="F73" s="744"/>
      <c r="G73" s="744"/>
      <c r="H73" s="744"/>
    </row>
    <row r="74" spans="3:8" ht="20.100000000000001" customHeight="1">
      <c r="C74" s="744"/>
      <c r="D74" s="744"/>
      <c r="E74" s="744"/>
      <c r="F74" s="744"/>
      <c r="G74" s="744"/>
      <c r="H74" s="744"/>
    </row>
    <row r="75" spans="3:8" ht="20.100000000000001" customHeight="1">
      <c r="C75" s="744"/>
      <c r="D75" s="744"/>
      <c r="E75" s="744"/>
      <c r="F75" s="744"/>
      <c r="G75" s="744"/>
      <c r="H75" s="744"/>
    </row>
    <row r="76" spans="3:8" ht="20.100000000000001" customHeight="1">
      <c r="C76" s="744"/>
      <c r="D76" s="744"/>
      <c r="E76" s="744"/>
      <c r="F76" s="744"/>
      <c r="G76" s="744"/>
      <c r="H76" s="744"/>
    </row>
    <row r="77" spans="3:8" ht="20.100000000000001" customHeight="1">
      <c r="C77" s="744"/>
      <c r="D77" s="744"/>
      <c r="E77" s="744"/>
      <c r="F77" s="744"/>
      <c r="G77" s="744"/>
      <c r="H77" s="744"/>
    </row>
    <row r="78" spans="3:8" ht="20.100000000000001" customHeight="1">
      <c r="C78" s="744"/>
      <c r="D78" s="744"/>
      <c r="E78" s="744"/>
      <c r="F78" s="744"/>
      <c r="G78" s="744"/>
      <c r="H78" s="744"/>
    </row>
    <row r="79" spans="3:8" ht="20.100000000000001" customHeight="1">
      <c r="C79" s="744"/>
      <c r="D79" s="744"/>
      <c r="E79" s="744"/>
      <c r="F79" s="744"/>
      <c r="G79" s="744"/>
      <c r="H79" s="744"/>
    </row>
    <row r="80" spans="3:8" ht="20.100000000000001" customHeight="1">
      <c r="C80" s="744"/>
      <c r="D80" s="744"/>
      <c r="E80" s="744"/>
      <c r="F80" s="744"/>
      <c r="G80" s="744"/>
      <c r="H80" s="744"/>
    </row>
    <row r="81" spans="3:8" ht="20.100000000000001" customHeight="1">
      <c r="C81" s="744"/>
      <c r="D81" s="744"/>
      <c r="E81" s="744"/>
      <c r="F81" s="744"/>
      <c r="G81" s="744"/>
      <c r="H81" s="744"/>
    </row>
    <row r="82" spans="3:8" ht="20.100000000000001" customHeight="1">
      <c r="C82" s="744"/>
      <c r="D82" s="744"/>
      <c r="E82" s="744"/>
      <c r="F82" s="744"/>
      <c r="G82" s="744"/>
      <c r="H82" s="744"/>
    </row>
    <row r="83" spans="3:8" ht="20.100000000000001" customHeight="1">
      <c r="C83" s="744"/>
      <c r="D83" s="744"/>
      <c r="E83" s="744"/>
      <c r="F83" s="744"/>
      <c r="G83" s="744"/>
      <c r="H83" s="744"/>
    </row>
    <row r="84" spans="3:8" ht="20.100000000000001" customHeight="1">
      <c r="C84" s="744"/>
      <c r="D84" s="744"/>
      <c r="E84" s="744"/>
      <c r="F84" s="744"/>
      <c r="G84" s="744"/>
      <c r="H84" s="744"/>
    </row>
    <row r="85" spans="3:8" ht="20.100000000000001" customHeight="1">
      <c r="C85" s="744"/>
      <c r="D85" s="744"/>
      <c r="E85" s="744"/>
      <c r="F85" s="744"/>
      <c r="G85" s="744"/>
      <c r="H85" s="744"/>
    </row>
    <row r="86" spans="3:8" ht="20.100000000000001" customHeight="1">
      <c r="C86" s="744"/>
      <c r="D86" s="744"/>
      <c r="E86" s="744"/>
      <c r="F86" s="744"/>
      <c r="G86" s="744"/>
      <c r="H86" s="744"/>
    </row>
    <row r="87" spans="3:8" ht="20.100000000000001" customHeight="1">
      <c r="C87" s="744"/>
      <c r="D87" s="744"/>
      <c r="E87" s="744"/>
      <c r="F87" s="744"/>
      <c r="G87" s="744"/>
      <c r="H87" s="744"/>
    </row>
    <row r="88" spans="3:8" ht="20.100000000000001" customHeight="1">
      <c r="C88" s="744"/>
      <c r="D88" s="744"/>
      <c r="E88" s="744"/>
      <c r="F88" s="744"/>
      <c r="G88" s="744"/>
      <c r="H88" s="744"/>
    </row>
    <row r="89" spans="3:8" ht="20.100000000000001" customHeight="1">
      <c r="C89" s="744"/>
      <c r="D89" s="744"/>
      <c r="E89" s="744"/>
      <c r="F89" s="744"/>
      <c r="G89" s="744"/>
      <c r="H89" s="744"/>
    </row>
    <row r="90" spans="3:8" ht="20.100000000000001" customHeight="1">
      <c r="C90" s="744"/>
      <c r="D90" s="744"/>
      <c r="E90" s="744"/>
      <c r="F90" s="744"/>
      <c r="G90" s="744"/>
      <c r="H90" s="744"/>
    </row>
    <row r="91" spans="3:8" ht="20.100000000000001" customHeight="1">
      <c r="C91" s="744"/>
      <c r="D91" s="744"/>
      <c r="E91" s="744"/>
      <c r="F91" s="744"/>
      <c r="G91" s="744"/>
      <c r="H91" s="744"/>
    </row>
    <row r="92" spans="3:8" ht="20.100000000000001" customHeight="1">
      <c r="C92" s="744"/>
      <c r="D92" s="744"/>
      <c r="E92" s="744"/>
      <c r="F92" s="744"/>
      <c r="G92" s="744"/>
      <c r="H92" s="744"/>
    </row>
    <row r="93" spans="3:8" ht="20.100000000000001" customHeight="1">
      <c r="C93" s="744"/>
      <c r="D93" s="744"/>
      <c r="E93" s="744"/>
      <c r="F93" s="744"/>
      <c r="G93" s="744"/>
      <c r="H93" s="744"/>
    </row>
    <row r="94" spans="3:8" ht="20.100000000000001" customHeight="1">
      <c r="C94" s="744"/>
      <c r="D94" s="744"/>
      <c r="E94" s="744"/>
      <c r="F94" s="744"/>
      <c r="G94" s="744"/>
      <c r="H94" s="744"/>
    </row>
    <row r="95" spans="3:8" ht="20.100000000000001" customHeight="1">
      <c r="C95" s="744"/>
      <c r="D95" s="744"/>
      <c r="E95" s="744"/>
      <c r="F95" s="744"/>
      <c r="G95" s="744"/>
      <c r="H95" s="744"/>
    </row>
    <row r="96" spans="3:8" ht="20.100000000000001" customHeight="1">
      <c r="C96" s="744"/>
      <c r="D96" s="744"/>
      <c r="E96" s="744"/>
      <c r="F96" s="744"/>
      <c r="G96" s="744"/>
      <c r="H96" s="744"/>
    </row>
    <row r="97" spans="3:8" ht="20.100000000000001" customHeight="1">
      <c r="C97" s="744"/>
      <c r="D97" s="744"/>
      <c r="E97" s="744"/>
      <c r="F97" s="744"/>
      <c r="G97" s="744"/>
      <c r="H97" s="744"/>
    </row>
    <row r="98" spans="3:8" ht="20.100000000000001" customHeight="1">
      <c r="C98" s="744"/>
      <c r="D98" s="744"/>
      <c r="E98" s="744"/>
      <c r="F98" s="744"/>
      <c r="G98" s="744"/>
      <c r="H98" s="744"/>
    </row>
    <row r="99" spans="3:8" ht="20.100000000000001" customHeight="1">
      <c r="C99" s="744"/>
      <c r="D99" s="744"/>
      <c r="E99" s="744"/>
      <c r="F99" s="744"/>
      <c r="G99" s="744"/>
      <c r="H99" s="744"/>
    </row>
    <row r="100" spans="3:8" ht="20.100000000000001" customHeight="1">
      <c r="C100" s="744"/>
      <c r="D100" s="744"/>
      <c r="E100" s="744"/>
      <c r="F100" s="744"/>
      <c r="G100" s="744"/>
      <c r="H100" s="744"/>
    </row>
    <row r="101" spans="3:8" ht="20.100000000000001" customHeight="1">
      <c r="C101" s="744"/>
      <c r="D101" s="744"/>
      <c r="E101" s="744"/>
      <c r="F101" s="744"/>
      <c r="G101" s="744"/>
      <c r="H101" s="744"/>
    </row>
    <row r="102" spans="3:8" ht="20.100000000000001" customHeight="1">
      <c r="C102" s="744"/>
      <c r="D102" s="744"/>
      <c r="E102" s="744"/>
      <c r="F102" s="744"/>
      <c r="G102" s="744"/>
      <c r="H102" s="744"/>
    </row>
    <row r="103" spans="3:8" ht="20.100000000000001" customHeight="1">
      <c r="C103" s="744"/>
      <c r="D103" s="744"/>
      <c r="E103" s="744"/>
      <c r="F103" s="744"/>
      <c r="G103" s="744"/>
      <c r="H103" s="744"/>
    </row>
    <row r="104" spans="3:8" ht="20.100000000000001" customHeight="1">
      <c r="C104" s="744"/>
      <c r="D104" s="744"/>
      <c r="E104" s="744"/>
      <c r="F104" s="744"/>
      <c r="G104" s="744"/>
      <c r="H104" s="744"/>
    </row>
    <row r="105" spans="3:8" ht="20.100000000000001" customHeight="1">
      <c r="C105" s="744"/>
      <c r="D105" s="744"/>
      <c r="E105" s="744"/>
      <c r="F105" s="744"/>
      <c r="G105" s="744"/>
      <c r="H105" s="744"/>
    </row>
    <row r="106" spans="3:8" ht="20.100000000000001" customHeight="1">
      <c r="C106" s="744"/>
      <c r="D106" s="744"/>
      <c r="E106" s="744"/>
      <c r="F106" s="744"/>
      <c r="G106" s="744"/>
      <c r="H106" s="744"/>
    </row>
    <row r="107" spans="3:8" ht="20.100000000000001" customHeight="1">
      <c r="C107" s="744"/>
      <c r="D107" s="744"/>
      <c r="E107" s="744"/>
      <c r="F107" s="744"/>
      <c r="G107" s="744"/>
      <c r="H107" s="744"/>
    </row>
    <row r="108" spans="3:8" ht="20.100000000000001" customHeight="1">
      <c r="C108" s="744"/>
      <c r="D108" s="744"/>
      <c r="E108" s="744"/>
      <c r="F108" s="744"/>
      <c r="G108" s="744"/>
      <c r="H108" s="744"/>
    </row>
  </sheetData>
  <mergeCells count="1">
    <mergeCell ref="B2:H2"/>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K58"/>
  <sheetViews>
    <sheetView showGridLines="0" view="pageBreakPreview" topLeftCell="A10" zoomScaleNormal="70" zoomScaleSheetLayoutView="100" zoomScalePageLayoutView="140" workbookViewId="0">
      <selection activeCell="B81" sqref="B81"/>
    </sheetView>
  </sheetViews>
  <sheetFormatPr defaultColWidth="5.5" defaultRowHeight="20.100000000000001" customHeight="1"/>
  <cols>
    <col min="1" max="1" width="5.5" style="744"/>
    <col min="2" max="2" width="57.5" style="744" customWidth="1"/>
    <col min="3" max="6" width="10.5" style="744" customWidth="1"/>
    <col min="7" max="7" width="10.5" style="34" customWidth="1"/>
    <col min="8" max="16384" width="5.5" style="744"/>
  </cols>
  <sheetData>
    <row r="1" spans="2:11" ht="12.75" customHeight="1"/>
    <row r="2" spans="2:11" ht="18" customHeight="1">
      <c r="B2" s="1300" t="str">
        <f>UPPER("Consolidated balance sheet")</f>
        <v>CONSOLIDATED BALANCE SHEET</v>
      </c>
      <c r="C2" s="1300"/>
      <c r="D2" s="1300"/>
      <c r="E2" s="1300"/>
      <c r="F2" s="1300"/>
      <c r="G2" s="1300"/>
    </row>
    <row r="3" spans="2:11" ht="9" customHeight="1"/>
    <row r="4" spans="2:11" ht="14.25" customHeight="1">
      <c r="B4" s="15" t="s">
        <v>45</v>
      </c>
      <c r="C4" s="15"/>
      <c r="D4" s="15"/>
      <c r="E4" s="15"/>
      <c r="G4" s="744"/>
    </row>
    <row r="5" spans="2:11" ht="15.75" customHeight="1">
      <c r="B5" s="16" t="s">
        <v>13</v>
      </c>
      <c r="C5" s="251">
        <v>2018</v>
      </c>
      <c r="D5" s="251">
        <v>2017</v>
      </c>
      <c r="E5" s="251">
        <v>2016</v>
      </c>
      <c r="F5" s="251">
        <v>2015</v>
      </c>
      <c r="G5" s="251">
        <v>2014</v>
      </c>
    </row>
    <row r="6" spans="2:11" ht="16.5" customHeight="1">
      <c r="B6" s="35" t="s">
        <v>51</v>
      </c>
      <c r="C6" s="35"/>
      <c r="D6" s="35"/>
      <c r="E6" s="35"/>
      <c r="F6" s="254"/>
      <c r="G6" s="254"/>
    </row>
    <row r="7" spans="2:11" ht="15.75" customHeight="1">
      <c r="B7" s="9" t="s">
        <v>208</v>
      </c>
      <c r="C7" s="140"/>
      <c r="D7" s="887"/>
      <c r="E7" s="93"/>
      <c r="F7" s="93"/>
      <c r="G7" s="93"/>
    </row>
    <row r="8" spans="2:11" ht="15.75" customHeight="1">
      <c r="B8" s="276" t="s">
        <v>172</v>
      </c>
      <c r="C8" s="148">
        <v>28922</v>
      </c>
      <c r="D8" s="855">
        <v>14587</v>
      </c>
      <c r="E8" s="86">
        <v>15362</v>
      </c>
      <c r="F8" s="86">
        <v>14549</v>
      </c>
      <c r="G8" s="86">
        <v>14682</v>
      </c>
    </row>
    <row r="9" spans="2:11" ht="15.75" customHeight="1">
      <c r="B9" s="276" t="s">
        <v>52</v>
      </c>
      <c r="C9" s="148">
        <v>113324</v>
      </c>
      <c r="D9" s="855">
        <v>109397</v>
      </c>
      <c r="E9" s="86">
        <v>111971</v>
      </c>
      <c r="F9" s="86">
        <v>109518</v>
      </c>
      <c r="G9" s="86">
        <v>106876</v>
      </c>
    </row>
    <row r="10" spans="2:11" ht="15.75" customHeight="1">
      <c r="B10" s="276" t="s">
        <v>53</v>
      </c>
      <c r="C10" s="148">
        <v>23444</v>
      </c>
      <c r="D10" s="855">
        <v>22103</v>
      </c>
      <c r="E10" s="86">
        <v>20576</v>
      </c>
      <c r="F10" s="86">
        <v>19384</v>
      </c>
      <c r="G10" s="86">
        <v>19274</v>
      </c>
    </row>
    <row r="11" spans="2:11" ht="15.75" customHeight="1">
      <c r="B11" s="276" t="s">
        <v>54</v>
      </c>
      <c r="C11" s="148">
        <v>1421</v>
      </c>
      <c r="D11" s="855">
        <v>1726.9999999999995</v>
      </c>
      <c r="E11" s="86">
        <v>1133</v>
      </c>
      <c r="F11" s="86">
        <v>1241</v>
      </c>
      <c r="G11" s="86">
        <v>1399</v>
      </c>
    </row>
    <row r="12" spans="2:11" ht="15.75" customHeight="1">
      <c r="B12" s="276" t="s">
        <v>225</v>
      </c>
      <c r="C12" s="148">
        <v>680</v>
      </c>
      <c r="D12" s="855">
        <v>679</v>
      </c>
      <c r="E12" s="86">
        <v>908</v>
      </c>
      <c r="F12" s="86">
        <v>1219</v>
      </c>
      <c r="G12" s="86">
        <v>1319</v>
      </c>
    </row>
    <row r="13" spans="2:11" ht="15.75" customHeight="1">
      <c r="B13" s="276" t="s">
        <v>46</v>
      </c>
      <c r="C13" s="148">
        <v>6663</v>
      </c>
      <c r="D13" s="855">
        <v>5206</v>
      </c>
      <c r="E13" s="86">
        <v>4368</v>
      </c>
      <c r="F13" s="86">
        <v>3982</v>
      </c>
      <c r="G13" s="86">
        <v>4079</v>
      </c>
    </row>
    <row r="14" spans="2:11" ht="15.75" customHeight="1">
      <c r="B14" s="278" t="s">
        <v>55</v>
      </c>
      <c r="C14" s="149">
        <v>2509</v>
      </c>
      <c r="D14" s="66">
        <v>3984</v>
      </c>
      <c r="E14" s="255">
        <v>4143</v>
      </c>
      <c r="F14" s="255">
        <v>4355</v>
      </c>
      <c r="G14" s="255">
        <v>4192</v>
      </c>
    </row>
    <row r="15" spans="2:11" ht="15.75" customHeight="1">
      <c r="B15" s="888" t="s">
        <v>56</v>
      </c>
      <c r="C15" s="889">
        <v>176963</v>
      </c>
      <c r="D15" s="890">
        <v>157683</v>
      </c>
      <c r="E15" s="891">
        <v>158461</v>
      </c>
      <c r="F15" s="891">
        <v>154248</v>
      </c>
      <c r="G15" s="891">
        <v>151821</v>
      </c>
      <c r="I15" s="41"/>
      <c r="J15" s="41"/>
      <c r="K15" s="41"/>
    </row>
    <row r="16" spans="2:11" ht="15.75" customHeight="1">
      <c r="B16" s="9" t="s">
        <v>57</v>
      </c>
      <c r="C16" s="155"/>
      <c r="D16" s="892"/>
      <c r="E16" s="86"/>
      <c r="F16" s="86"/>
      <c r="G16" s="86"/>
    </row>
    <row r="17" spans="2:7" ht="15.75" customHeight="1">
      <c r="B17" s="276" t="s">
        <v>173</v>
      </c>
      <c r="C17" s="148">
        <v>14880</v>
      </c>
      <c r="D17" s="855">
        <v>16520.000000000004</v>
      </c>
      <c r="E17" s="86">
        <v>15247</v>
      </c>
      <c r="F17" s="86">
        <v>13116</v>
      </c>
      <c r="G17" s="86">
        <v>15196</v>
      </c>
    </row>
    <row r="18" spans="2:7" ht="15.75" customHeight="1">
      <c r="B18" s="276" t="s">
        <v>58</v>
      </c>
      <c r="C18" s="148">
        <v>17270</v>
      </c>
      <c r="D18" s="855">
        <v>14893</v>
      </c>
      <c r="E18" s="86">
        <v>12213</v>
      </c>
      <c r="F18" s="86">
        <v>10629</v>
      </c>
      <c r="G18" s="86">
        <v>15704</v>
      </c>
    </row>
    <row r="19" spans="2:7" ht="15.75" customHeight="1">
      <c r="B19" s="276" t="s">
        <v>59</v>
      </c>
      <c r="C19" s="148">
        <v>14724</v>
      </c>
      <c r="D19" s="855">
        <v>14210</v>
      </c>
      <c r="E19" s="86">
        <v>14835</v>
      </c>
      <c r="F19" s="86">
        <v>15843</v>
      </c>
      <c r="G19" s="86">
        <v>15702</v>
      </c>
    </row>
    <row r="20" spans="2:7" ht="15.75" customHeight="1">
      <c r="B20" s="276" t="s">
        <v>60</v>
      </c>
      <c r="C20" s="148">
        <v>3654</v>
      </c>
      <c r="D20" s="855">
        <v>3393</v>
      </c>
      <c r="E20" s="86">
        <v>4548</v>
      </c>
      <c r="F20" s="86">
        <v>6190</v>
      </c>
      <c r="G20" s="86">
        <v>1293</v>
      </c>
    </row>
    <row r="21" spans="2:7" ht="15.75" customHeight="1">
      <c r="B21" s="276" t="s">
        <v>61</v>
      </c>
      <c r="C21" s="148">
        <v>27907</v>
      </c>
      <c r="D21" s="855">
        <v>33185</v>
      </c>
      <c r="E21" s="86">
        <v>24597</v>
      </c>
      <c r="F21" s="86">
        <v>23269</v>
      </c>
      <c r="G21" s="86">
        <v>25181</v>
      </c>
    </row>
    <row r="22" spans="2:7" ht="15.75" customHeight="1">
      <c r="B22" s="278" t="s">
        <v>62</v>
      </c>
      <c r="C22" s="148" t="s">
        <v>835</v>
      </c>
      <c r="D22" s="855" t="s">
        <v>836</v>
      </c>
      <c r="E22" s="255" t="s">
        <v>837</v>
      </c>
      <c r="F22" s="255" t="s">
        <v>838</v>
      </c>
      <c r="G22" s="255" t="s">
        <v>839</v>
      </c>
    </row>
    <row r="23" spans="2:7" ht="15.75" customHeight="1">
      <c r="B23" s="888" t="s">
        <v>63</v>
      </c>
      <c r="C23" s="889">
        <v>79799</v>
      </c>
      <c r="D23" s="890">
        <v>84948</v>
      </c>
      <c r="E23" s="878">
        <v>72517</v>
      </c>
      <c r="F23" s="878">
        <v>70236</v>
      </c>
      <c r="G23" s="878">
        <v>77977</v>
      </c>
    </row>
    <row r="24" spans="2:7" ht="15.75" customHeight="1">
      <c r="B24" s="37" t="s">
        <v>149</v>
      </c>
      <c r="C24" s="260">
        <v>256762</v>
      </c>
      <c r="D24" s="260">
        <v>242631</v>
      </c>
      <c r="E24" s="265">
        <v>230978</v>
      </c>
      <c r="F24" s="265">
        <v>224484</v>
      </c>
      <c r="G24" s="265">
        <v>229798</v>
      </c>
    </row>
    <row r="25" spans="2:7" ht="15.75" customHeight="1">
      <c r="B25" s="35" t="s">
        <v>187</v>
      </c>
      <c r="C25" s="156"/>
      <c r="D25" s="156"/>
      <c r="E25" s="253"/>
      <c r="F25" s="253"/>
      <c r="G25" s="253"/>
    </row>
    <row r="26" spans="2:7" ht="15.75" customHeight="1">
      <c r="B26" s="9" t="s">
        <v>188</v>
      </c>
      <c r="C26" s="155"/>
      <c r="D26" s="892"/>
      <c r="E26" s="86"/>
      <c r="F26" s="86"/>
      <c r="G26" s="86"/>
    </row>
    <row r="27" spans="2:7" ht="15.75" customHeight="1">
      <c r="B27" s="276" t="s">
        <v>174</v>
      </c>
      <c r="C27" s="148">
        <v>8227</v>
      </c>
      <c r="D27" s="855">
        <v>7882</v>
      </c>
      <c r="E27" s="86">
        <v>7604</v>
      </c>
      <c r="F27" s="86">
        <v>7670</v>
      </c>
      <c r="G27" s="86">
        <v>7518</v>
      </c>
    </row>
    <row r="28" spans="2:7" ht="15.75" customHeight="1">
      <c r="B28" s="276" t="s">
        <v>64</v>
      </c>
      <c r="C28" s="148">
        <v>120569</v>
      </c>
      <c r="D28" s="855">
        <v>112040</v>
      </c>
      <c r="E28" s="86">
        <v>105547</v>
      </c>
      <c r="F28" s="86">
        <v>101528</v>
      </c>
      <c r="G28" s="86">
        <v>94646</v>
      </c>
    </row>
    <row r="29" spans="2:7" ht="15.75" customHeight="1">
      <c r="B29" s="276" t="s">
        <v>65</v>
      </c>
      <c r="C29" s="148">
        <v>-11313</v>
      </c>
      <c r="D29" s="855">
        <v>-7907.9999999999991</v>
      </c>
      <c r="E29" s="86">
        <v>-13871</v>
      </c>
      <c r="F29" s="86">
        <v>-12119</v>
      </c>
      <c r="G29" s="86">
        <v>-7480</v>
      </c>
    </row>
    <row r="30" spans="2:7" ht="15.75" customHeight="1">
      <c r="B30" s="278" t="s">
        <v>66</v>
      </c>
      <c r="C30" s="149">
        <v>-1843</v>
      </c>
      <c r="D30" s="66">
        <v>-458</v>
      </c>
      <c r="E30" s="255">
        <v>-600</v>
      </c>
      <c r="F30" s="255">
        <v>-4585</v>
      </c>
      <c r="G30" s="255">
        <v>-4354</v>
      </c>
    </row>
    <row r="31" spans="2:7" ht="15.75" customHeight="1">
      <c r="B31" s="888" t="s">
        <v>150</v>
      </c>
      <c r="C31" s="893">
        <v>115640</v>
      </c>
      <c r="D31" s="894">
        <v>111556</v>
      </c>
      <c r="E31" s="891">
        <v>98680</v>
      </c>
      <c r="F31" s="891">
        <v>92494</v>
      </c>
      <c r="G31" s="891">
        <v>90330</v>
      </c>
    </row>
    <row r="32" spans="2:7" ht="15.75" customHeight="1">
      <c r="B32" s="278" t="s">
        <v>78</v>
      </c>
      <c r="C32" s="149">
        <v>2474</v>
      </c>
      <c r="D32" s="66">
        <v>2481</v>
      </c>
      <c r="E32" s="255">
        <v>2894</v>
      </c>
      <c r="F32" s="255">
        <v>2915</v>
      </c>
      <c r="G32" s="255">
        <v>3201</v>
      </c>
    </row>
    <row r="33" spans="2:9" ht="15.75" customHeight="1">
      <c r="B33" s="888" t="s">
        <v>151</v>
      </c>
      <c r="C33" s="893">
        <v>118114</v>
      </c>
      <c r="D33" s="894">
        <v>114037</v>
      </c>
      <c r="E33" s="891">
        <v>101574</v>
      </c>
      <c r="F33" s="891">
        <v>95409</v>
      </c>
      <c r="G33" s="891">
        <v>93531</v>
      </c>
    </row>
    <row r="34" spans="2:9" ht="15.75" customHeight="1">
      <c r="B34" s="9" t="s">
        <v>67</v>
      </c>
      <c r="C34" s="157"/>
      <c r="D34" s="895"/>
      <c r="E34" s="86"/>
      <c r="F34" s="86"/>
      <c r="G34" s="86"/>
    </row>
    <row r="35" spans="2:9" ht="15.75" customHeight="1">
      <c r="B35" s="276" t="s">
        <v>46</v>
      </c>
      <c r="C35" s="148">
        <v>11490</v>
      </c>
      <c r="D35" s="855">
        <v>10828</v>
      </c>
      <c r="E35" s="86">
        <v>11060</v>
      </c>
      <c r="F35" s="86">
        <v>12360</v>
      </c>
      <c r="G35" s="86">
        <v>14810</v>
      </c>
    </row>
    <row r="36" spans="2:9" ht="15.75" customHeight="1">
      <c r="B36" s="276" t="s">
        <v>68</v>
      </c>
      <c r="C36" s="148">
        <v>3363</v>
      </c>
      <c r="D36" s="855">
        <v>3735.0000000000005</v>
      </c>
      <c r="E36" s="86">
        <v>3746</v>
      </c>
      <c r="F36" s="86">
        <v>3774</v>
      </c>
      <c r="G36" s="86">
        <v>4758</v>
      </c>
    </row>
    <row r="37" spans="2:9" ht="15.75" customHeight="1">
      <c r="B37" s="276" t="s">
        <v>69</v>
      </c>
      <c r="C37" s="148">
        <v>21432</v>
      </c>
      <c r="D37" s="855">
        <v>15986</v>
      </c>
      <c r="E37" s="86">
        <v>16846</v>
      </c>
      <c r="F37" s="86">
        <v>17502</v>
      </c>
      <c r="G37" s="86">
        <v>17545</v>
      </c>
    </row>
    <row r="38" spans="2:9" ht="15.75" customHeight="1">
      <c r="B38" s="278" t="s">
        <v>70</v>
      </c>
      <c r="C38" s="149">
        <v>40129</v>
      </c>
      <c r="D38" s="66">
        <v>41340</v>
      </c>
      <c r="E38" s="255">
        <v>43067</v>
      </c>
      <c r="F38" s="255">
        <v>44464</v>
      </c>
      <c r="G38" s="255">
        <v>45481</v>
      </c>
    </row>
    <row r="39" spans="2:9" ht="15.75" customHeight="1">
      <c r="B39" s="888" t="s">
        <v>71</v>
      </c>
      <c r="C39" s="893">
        <v>76414</v>
      </c>
      <c r="D39" s="894">
        <v>71889</v>
      </c>
      <c r="E39" s="891">
        <v>74719</v>
      </c>
      <c r="F39" s="891">
        <v>78100</v>
      </c>
      <c r="G39" s="891">
        <v>82594</v>
      </c>
    </row>
    <row r="40" spans="2:9" ht="15.75" customHeight="1">
      <c r="B40" s="9" t="s">
        <v>72</v>
      </c>
      <c r="C40" s="157"/>
      <c r="D40" s="895"/>
      <c r="E40" s="86"/>
      <c r="F40" s="86"/>
      <c r="G40" s="86"/>
    </row>
    <row r="41" spans="2:9" ht="15.75" customHeight="1">
      <c r="B41" s="276" t="s">
        <v>73</v>
      </c>
      <c r="C41" s="148">
        <v>26134</v>
      </c>
      <c r="D41" s="855">
        <v>26479</v>
      </c>
      <c r="E41" s="86">
        <v>23227</v>
      </c>
      <c r="F41" s="86">
        <v>20928</v>
      </c>
      <c r="G41" s="86">
        <v>24150</v>
      </c>
    </row>
    <row r="42" spans="2:9" ht="15.75" customHeight="1">
      <c r="B42" s="276" t="s">
        <v>74</v>
      </c>
      <c r="C42" s="148">
        <v>22246</v>
      </c>
      <c r="D42" s="855">
        <v>17779</v>
      </c>
      <c r="E42" s="86">
        <v>16720</v>
      </c>
      <c r="F42" s="86">
        <v>16884</v>
      </c>
      <c r="G42" s="86">
        <v>16641</v>
      </c>
    </row>
    <row r="43" spans="2:9" ht="15.75" customHeight="1">
      <c r="B43" s="276" t="s">
        <v>75</v>
      </c>
      <c r="C43" s="148">
        <v>13306</v>
      </c>
      <c r="D43" s="855">
        <v>11096</v>
      </c>
      <c r="E43" s="86">
        <v>13920</v>
      </c>
      <c r="F43" s="86">
        <v>12488</v>
      </c>
      <c r="G43" s="86">
        <v>10942</v>
      </c>
    </row>
    <row r="44" spans="2:9" ht="15.75" customHeight="1">
      <c r="B44" s="276" t="s">
        <v>76</v>
      </c>
      <c r="C44" s="148">
        <v>478</v>
      </c>
      <c r="D44" s="855">
        <v>245</v>
      </c>
      <c r="E44" s="86">
        <v>327</v>
      </c>
      <c r="F44" s="86">
        <v>171</v>
      </c>
      <c r="G44" s="86">
        <v>180</v>
      </c>
    </row>
    <row r="45" spans="2:9" ht="15.75" customHeight="1">
      <c r="B45" s="278" t="s">
        <v>220</v>
      </c>
      <c r="C45" s="148" t="s">
        <v>840</v>
      </c>
      <c r="D45" s="855" t="s">
        <v>841</v>
      </c>
      <c r="E45" s="86" t="s">
        <v>842</v>
      </c>
      <c r="F45" s="86" t="s">
        <v>843</v>
      </c>
      <c r="G45" s="86" t="s">
        <v>844</v>
      </c>
    </row>
    <row r="46" spans="2:9" ht="15.75" customHeight="1">
      <c r="B46" s="888" t="s">
        <v>77</v>
      </c>
      <c r="C46" s="893">
        <v>62234</v>
      </c>
      <c r="D46" s="894">
        <v>56705</v>
      </c>
      <c r="E46" s="891">
        <v>54685</v>
      </c>
      <c r="F46" s="891">
        <v>50975</v>
      </c>
      <c r="G46" s="891">
        <v>53673</v>
      </c>
      <c r="I46" s="41">
        <f>SUM(H41:H45)-H46</f>
        <v>0</v>
      </c>
    </row>
    <row r="47" spans="2:9" ht="15.75" customHeight="1">
      <c r="B47" s="37" t="s">
        <v>221</v>
      </c>
      <c r="C47" s="260">
        <v>256762</v>
      </c>
      <c r="D47" s="260">
        <v>242631</v>
      </c>
      <c r="E47" s="265">
        <v>230978</v>
      </c>
      <c r="F47" s="265">
        <v>224484</v>
      </c>
      <c r="G47" s="265">
        <v>229798</v>
      </c>
    </row>
    <row r="48" spans="2:9" ht="6" customHeight="1"/>
    <row r="49" spans="2:7" ht="17.25" customHeight="1">
      <c r="B49" s="1320" t="s">
        <v>845</v>
      </c>
      <c r="C49" s="1320"/>
      <c r="D49" s="1320"/>
      <c r="E49" s="1320"/>
      <c r="F49" s="1320"/>
      <c r="G49" s="1320"/>
    </row>
    <row r="50" spans="2:7" ht="19.5" customHeight="1">
      <c r="B50" s="1320" t="s">
        <v>846</v>
      </c>
      <c r="C50" s="1320"/>
      <c r="D50" s="1320"/>
      <c r="E50" s="1320"/>
      <c r="F50" s="1320"/>
      <c r="G50" s="1320"/>
    </row>
    <row r="51" spans="2:7" ht="10.5" customHeight="1">
      <c r="B51" s="1319" t="s">
        <v>847</v>
      </c>
      <c r="C51" s="1319"/>
      <c r="D51" s="1319"/>
      <c r="E51" s="1319"/>
      <c r="F51" s="1319"/>
      <c r="G51" s="1319"/>
    </row>
    <row r="52" spans="2:7" ht="10.5" customHeight="1">
      <c r="B52" s="1319" t="s">
        <v>848</v>
      </c>
      <c r="C52" s="1319"/>
      <c r="D52" s="1319"/>
      <c r="E52" s="1319"/>
      <c r="F52" s="1319"/>
      <c r="G52" s="1319"/>
    </row>
    <row r="53" spans="2:7" ht="10.5" customHeight="1">
      <c r="B53" s="1098" t="s">
        <v>849</v>
      </c>
      <c r="C53" s="1098"/>
      <c r="D53" s="1098"/>
      <c r="E53" s="1098"/>
      <c r="F53" s="1098"/>
      <c r="G53" s="1098"/>
    </row>
    <row r="54" spans="2:7" ht="10.5" customHeight="1">
      <c r="B54" s="1319" t="s">
        <v>850</v>
      </c>
      <c r="C54" s="1319"/>
      <c r="D54" s="1319"/>
      <c r="E54" s="1319"/>
      <c r="F54" s="1319"/>
      <c r="G54" s="1319"/>
    </row>
    <row r="55" spans="2:7" ht="19.5" customHeight="1">
      <c r="B55" s="1319" t="s">
        <v>851</v>
      </c>
      <c r="C55" s="1319"/>
      <c r="D55" s="1319"/>
      <c r="E55" s="1319"/>
      <c r="F55" s="1319"/>
      <c r="G55" s="1319"/>
    </row>
    <row r="56" spans="2:7" ht="19.5" customHeight="1">
      <c r="B56" s="1319" t="s">
        <v>852</v>
      </c>
      <c r="C56" s="1319"/>
      <c r="D56" s="1319"/>
      <c r="E56" s="1319"/>
      <c r="F56" s="1319"/>
      <c r="G56" s="1319"/>
    </row>
    <row r="57" spans="2:7" ht="18.75" customHeight="1">
      <c r="B57" s="1319" t="s">
        <v>853</v>
      </c>
      <c r="C57" s="1319"/>
      <c r="D57" s="1319"/>
      <c r="E57" s="1319"/>
      <c r="F57" s="1319"/>
      <c r="G57" s="1319"/>
    </row>
    <row r="58" spans="2:7" ht="30" customHeight="1">
      <c r="B58" s="1319" t="s">
        <v>854</v>
      </c>
      <c r="C58" s="1319"/>
      <c r="D58" s="1319"/>
      <c r="E58" s="1319"/>
      <c r="F58" s="1319"/>
      <c r="G58" s="1319"/>
    </row>
  </sheetData>
  <mergeCells count="10">
    <mergeCell ref="B55:G55"/>
    <mergeCell ref="B56:G56"/>
    <mergeCell ref="B57:G57"/>
    <mergeCell ref="B58:G58"/>
    <mergeCell ref="B2:G2"/>
    <mergeCell ref="B49:G49"/>
    <mergeCell ref="B50:G50"/>
    <mergeCell ref="B51:G51"/>
    <mergeCell ref="B52:G52"/>
    <mergeCell ref="B54:G54"/>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K24"/>
  <sheetViews>
    <sheetView showGridLines="0" view="pageBreakPreview" zoomScaleNormal="100" zoomScaleSheetLayoutView="100" zoomScalePageLayoutView="115" workbookViewId="0">
      <selection activeCell="B81" sqref="B81"/>
    </sheetView>
  </sheetViews>
  <sheetFormatPr defaultColWidth="11" defaultRowHeight="20.100000000000001" customHeight="1"/>
  <cols>
    <col min="1" max="1" width="5.5" style="744" customWidth="1"/>
    <col min="2" max="2" width="26.125" style="744" customWidth="1"/>
    <col min="3" max="5" width="10.875" style="744" customWidth="1"/>
    <col min="6" max="10" width="11" style="34"/>
    <col min="11" max="11" width="10.375" style="34" customWidth="1"/>
    <col min="12" max="12" width="0" style="744" hidden="1" customWidth="1"/>
    <col min="13" max="16384" width="11" style="744"/>
  </cols>
  <sheetData>
    <row r="2" spans="2:11" ht="20.100000000000001" customHeight="1">
      <c r="B2" s="1300" t="str">
        <f>UPPER("Net tangible &amp; intangible assets by business segment")</f>
        <v>NET TANGIBLE &amp; INTANGIBLE ASSETS BY BUSINESS SEGMENT</v>
      </c>
      <c r="C2" s="1300"/>
      <c r="D2" s="1300"/>
      <c r="E2" s="1300"/>
      <c r="F2" s="1300"/>
      <c r="G2" s="1300"/>
    </row>
    <row r="3" spans="2:11" ht="20.100000000000001" customHeight="1">
      <c r="B3" s="742"/>
      <c r="C3" s="742"/>
      <c r="D3" s="742"/>
      <c r="E3" s="742"/>
    </row>
    <row r="4" spans="2:11" ht="20.100000000000001" customHeight="1">
      <c r="B4" s="15" t="s">
        <v>45</v>
      </c>
      <c r="C4" s="257">
        <v>2018</v>
      </c>
      <c r="D4" s="257">
        <v>2017</v>
      </c>
      <c r="E4" s="257">
        <v>2016</v>
      </c>
      <c r="F4" s="263">
        <v>2015</v>
      </c>
      <c r="G4" s="257">
        <v>2014</v>
      </c>
      <c r="H4" s="744"/>
      <c r="I4" s="744"/>
      <c r="J4" s="744"/>
      <c r="K4" s="744"/>
    </row>
    <row r="5" spans="2:11" ht="20.100000000000001" customHeight="1">
      <c r="B5" s="16" t="s">
        <v>13</v>
      </c>
      <c r="C5" s="303"/>
      <c r="D5" s="303"/>
      <c r="E5" s="303"/>
      <c r="F5" s="303"/>
      <c r="G5" s="303"/>
      <c r="H5" s="744"/>
      <c r="I5" s="744"/>
      <c r="J5" s="744"/>
      <c r="K5" s="744"/>
    </row>
    <row r="6" spans="2:11" ht="20.100000000000001" customHeight="1">
      <c r="B6" s="896" t="s">
        <v>262</v>
      </c>
      <c r="C6" s="897">
        <f>SUM(C7:C8)</f>
        <v>116518</v>
      </c>
      <c r="D6" s="898">
        <f>SUM(D7:D8)</f>
        <v>103639</v>
      </c>
      <c r="E6" s="345">
        <v>109617</v>
      </c>
      <c r="F6" s="345">
        <v>108204</v>
      </c>
      <c r="G6" s="345">
        <v>105273</v>
      </c>
      <c r="H6" s="236"/>
      <c r="I6" s="744"/>
      <c r="J6" s="744"/>
      <c r="K6" s="744"/>
    </row>
    <row r="7" spans="2:11" ht="20.100000000000001" customHeight="1">
      <c r="B7" s="339" t="s">
        <v>79</v>
      </c>
      <c r="C7" s="899">
        <v>94783</v>
      </c>
      <c r="D7" s="855">
        <v>91800</v>
      </c>
      <c r="E7" s="90">
        <v>96682</v>
      </c>
      <c r="F7" s="90">
        <v>95072</v>
      </c>
      <c r="G7" s="90">
        <v>92262</v>
      </c>
      <c r="H7" s="744"/>
      <c r="I7" s="744"/>
      <c r="J7" s="744"/>
      <c r="K7" s="744"/>
    </row>
    <row r="8" spans="2:11" ht="20.100000000000001" customHeight="1">
      <c r="B8" s="338" t="s">
        <v>80</v>
      </c>
      <c r="C8" s="900">
        <v>21735</v>
      </c>
      <c r="D8" s="66">
        <v>11839</v>
      </c>
      <c r="E8" s="91">
        <v>12935</v>
      </c>
      <c r="F8" s="91">
        <v>13132</v>
      </c>
      <c r="G8" s="91">
        <v>13011</v>
      </c>
      <c r="H8" s="744"/>
      <c r="I8" s="744"/>
      <c r="J8" s="744"/>
      <c r="K8" s="744"/>
    </row>
    <row r="9" spans="2:11" ht="20.100000000000001" customHeight="1">
      <c r="B9" s="901" t="s">
        <v>261</v>
      </c>
      <c r="C9" s="897">
        <f>SUM(C10:C11)</f>
        <v>8502</v>
      </c>
      <c r="D9" s="898">
        <f>SUM(D10:D11)</f>
        <v>2873</v>
      </c>
      <c r="E9" s="902">
        <v>2834</v>
      </c>
      <c r="F9" s="902">
        <v>1248</v>
      </c>
      <c r="G9" s="902"/>
      <c r="H9" s="236"/>
      <c r="I9" s="744"/>
      <c r="J9" s="744"/>
      <c r="K9" s="744"/>
    </row>
    <row r="10" spans="2:11" ht="20.100000000000001" customHeight="1">
      <c r="B10" s="339" t="s">
        <v>79</v>
      </c>
      <c r="C10" s="899">
        <v>2941</v>
      </c>
      <c r="D10" s="855">
        <v>1661</v>
      </c>
      <c r="E10" s="90">
        <v>1707</v>
      </c>
      <c r="F10" s="90">
        <v>1103</v>
      </c>
      <c r="G10" s="90"/>
      <c r="H10" s="744"/>
      <c r="I10" s="744"/>
      <c r="J10" s="744"/>
      <c r="K10" s="744"/>
    </row>
    <row r="11" spans="2:11" ht="20.100000000000001" customHeight="1">
      <c r="B11" s="278" t="s">
        <v>80</v>
      </c>
      <c r="C11" s="900">
        <v>5561</v>
      </c>
      <c r="D11" s="66">
        <v>1212</v>
      </c>
      <c r="E11" s="91">
        <v>1127</v>
      </c>
      <c r="F11" s="91">
        <v>145</v>
      </c>
      <c r="G11" s="91"/>
      <c r="H11" s="744"/>
      <c r="I11" s="744"/>
      <c r="J11" s="744"/>
      <c r="K11" s="744"/>
    </row>
    <row r="12" spans="2:11" ht="20.100000000000001" customHeight="1">
      <c r="B12" s="903" t="s">
        <v>143</v>
      </c>
      <c r="C12" s="897">
        <f>SUM(C13:C14)</f>
        <v>10493</v>
      </c>
      <c r="D12" s="898">
        <f>SUM(D13:D14)</f>
        <v>10820</v>
      </c>
      <c r="E12" s="902">
        <v>9293</v>
      </c>
      <c r="F12" s="902">
        <v>9317</v>
      </c>
      <c r="G12" s="902">
        <v>9512</v>
      </c>
      <c r="I12" s="744"/>
      <c r="J12" s="744"/>
      <c r="K12" s="744"/>
    </row>
    <row r="13" spans="2:11" ht="20.100000000000001" customHeight="1">
      <c r="B13" s="276" t="s">
        <v>79</v>
      </c>
      <c r="C13" s="899">
        <v>9869</v>
      </c>
      <c r="D13" s="855">
        <v>10150</v>
      </c>
      <c r="E13" s="90">
        <v>8661</v>
      </c>
      <c r="F13" s="90">
        <v>8631</v>
      </c>
      <c r="G13" s="90">
        <v>8798</v>
      </c>
      <c r="H13" s="744"/>
      <c r="I13" s="744"/>
      <c r="J13" s="744"/>
      <c r="K13" s="744"/>
    </row>
    <row r="14" spans="2:11" ht="20.100000000000001" customHeight="1">
      <c r="B14" s="278" t="s">
        <v>80</v>
      </c>
      <c r="C14" s="900">
        <v>624</v>
      </c>
      <c r="D14" s="66">
        <v>670</v>
      </c>
      <c r="E14" s="91">
        <v>632</v>
      </c>
      <c r="F14" s="91">
        <v>686</v>
      </c>
      <c r="G14" s="91">
        <v>714</v>
      </c>
      <c r="H14" s="744"/>
      <c r="I14" s="744"/>
      <c r="J14" s="744"/>
      <c r="K14" s="744"/>
    </row>
    <row r="15" spans="2:11" ht="20.100000000000001" customHeight="1">
      <c r="B15" s="903" t="s">
        <v>144</v>
      </c>
      <c r="C15" s="897">
        <f>SUM(C16:C17)</f>
        <v>6343</v>
      </c>
      <c r="D15" s="898">
        <f>SUM(D16:D17)</f>
        <v>6253</v>
      </c>
      <c r="E15" s="902">
        <v>5225</v>
      </c>
      <c r="F15" s="902">
        <v>4989</v>
      </c>
      <c r="G15" s="902">
        <v>6443</v>
      </c>
      <c r="H15" s="744"/>
      <c r="I15" s="744"/>
      <c r="J15" s="744"/>
      <c r="K15" s="744"/>
    </row>
    <row r="16" spans="2:11" ht="20.100000000000001" customHeight="1">
      <c r="B16" s="276" t="s">
        <v>79</v>
      </c>
      <c r="C16" s="899">
        <v>5463</v>
      </c>
      <c r="D16" s="855">
        <v>5519</v>
      </c>
      <c r="E16" s="90">
        <v>4661</v>
      </c>
      <c r="F16" s="90">
        <v>4506</v>
      </c>
      <c r="G16" s="90">
        <v>5580</v>
      </c>
      <c r="H16" s="744"/>
      <c r="I16" s="744"/>
      <c r="J16" s="744"/>
      <c r="K16" s="744"/>
    </row>
    <row r="17" spans="2:11" ht="20.100000000000001" customHeight="1">
      <c r="B17" s="278" t="s">
        <v>80</v>
      </c>
      <c r="C17" s="900">
        <v>880</v>
      </c>
      <c r="D17" s="66">
        <v>734</v>
      </c>
      <c r="E17" s="91">
        <v>564</v>
      </c>
      <c r="F17" s="91">
        <v>483</v>
      </c>
      <c r="G17" s="91">
        <v>863</v>
      </c>
      <c r="H17" s="744"/>
      <c r="I17" s="744"/>
      <c r="J17" s="744"/>
      <c r="K17" s="744"/>
    </row>
    <row r="18" spans="2:11" ht="20.100000000000001" customHeight="1">
      <c r="B18" s="903" t="s">
        <v>35</v>
      </c>
      <c r="C18" s="897">
        <f>SUM(C19:C20)</f>
        <v>390</v>
      </c>
      <c r="D18" s="898">
        <f>SUM(D19:D20)</f>
        <v>399</v>
      </c>
      <c r="E18" s="902">
        <v>364</v>
      </c>
      <c r="F18" s="902">
        <v>309</v>
      </c>
      <c r="G18" s="902">
        <v>330</v>
      </c>
      <c r="H18" s="744"/>
      <c r="I18" s="744"/>
      <c r="J18" s="744"/>
      <c r="K18" s="744"/>
    </row>
    <row r="19" spans="2:11" ht="20.100000000000001" customHeight="1">
      <c r="B19" s="276" t="s">
        <v>79</v>
      </c>
      <c r="C19" s="899">
        <v>268</v>
      </c>
      <c r="D19" s="855">
        <v>267</v>
      </c>
      <c r="E19" s="90">
        <v>260</v>
      </c>
      <c r="F19" s="90">
        <v>206</v>
      </c>
      <c r="G19" s="90">
        <v>236</v>
      </c>
      <c r="H19" s="744"/>
      <c r="I19" s="744"/>
      <c r="J19" s="744"/>
      <c r="K19" s="744"/>
    </row>
    <row r="20" spans="2:11" ht="20.100000000000001" customHeight="1">
      <c r="B20" s="278" t="s">
        <v>80</v>
      </c>
      <c r="C20" s="900">
        <v>122</v>
      </c>
      <c r="D20" s="66">
        <v>132</v>
      </c>
      <c r="E20" s="91">
        <v>104</v>
      </c>
      <c r="F20" s="91">
        <v>103</v>
      </c>
      <c r="G20" s="91">
        <v>94</v>
      </c>
      <c r="H20" s="744"/>
      <c r="I20" s="744"/>
      <c r="J20" s="744"/>
      <c r="K20" s="744"/>
    </row>
    <row r="21" spans="2:11" ht="20.100000000000001" customHeight="1">
      <c r="B21" s="14" t="s">
        <v>36</v>
      </c>
      <c r="C21" s="27">
        <v>142246</v>
      </c>
      <c r="D21" s="27">
        <v>123984</v>
      </c>
      <c r="E21" s="304">
        <v>127333</v>
      </c>
      <c r="F21" s="304">
        <v>124067</v>
      </c>
      <c r="G21" s="304">
        <v>121558</v>
      </c>
      <c r="H21" s="744"/>
      <c r="I21" s="744"/>
      <c r="J21" s="744"/>
      <c r="K21" s="744"/>
    </row>
    <row r="22" spans="2:11" ht="20.100000000000001" customHeight="1">
      <c r="B22" s="344"/>
      <c r="H22" s="744"/>
      <c r="I22" s="744"/>
      <c r="J22" s="744"/>
      <c r="K22" s="744"/>
    </row>
    <row r="23" spans="2:11" ht="20.100000000000001" customHeight="1">
      <c r="C23" s="41"/>
      <c r="D23" s="41"/>
      <c r="E23" s="41"/>
      <c r="F23" s="41"/>
      <c r="G23" s="41"/>
      <c r="H23" s="744"/>
      <c r="I23" s="744"/>
      <c r="J23" s="744"/>
      <c r="K23" s="744"/>
    </row>
    <row r="24" spans="2:11" ht="20.100000000000001" customHeight="1">
      <c r="C24" s="41"/>
      <c r="D24" s="41"/>
      <c r="E24" s="41"/>
      <c r="F24" s="41"/>
      <c r="G24" s="41"/>
      <c r="H24" s="744"/>
      <c r="I24" s="744"/>
      <c r="J24" s="744"/>
      <c r="K24" s="744"/>
    </row>
  </sheetData>
  <mergeCells count="1">
    <mergeCell ref="B2:G2"/>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M21"/>
  <sheetViews>
    <sheetView showGridLines="0" view="pageBreakPreview" zoomScaleNormal="100" zoomScaleSheetLayoutView="100" zoomScalePageLayoutView="85" workbookViewId="0">
      <selection activeCell="B1" sqref="B1"/>
    </sheetView>
  </sheetViews>
  <sheetFormatPr defaultColWidth="11" defaultRowHeight="20.100000000000001" customHeight="1"/>
  <cols>
    <col min="1" max="1" width="3.375" style="744" customWidth="1"/>
    <col min="2" max="2" width="47.625" style="744" customWidth="1"/>
    <col min="3" max="5" width="9.5" style="744" customWidth="1"/>
    <col min="6" max="7" width="9.5" style="34" customWidth="1"/>
    <col min="8" max="11" width="10.5" style="34" customWidth="1"/>
    <col min="12" max="12" width="10.375" style="34" customWidth="1"/>
    <col min="13" max="13" width="10.5" style="34" hidden="1" customWidth="1"/>
    <col min="14" max="16384" width="11" style="744"/>
  </cols>
  <sheetData>
    <row r="2" spans="2:13" ht="20.100000000000001" customHeight="1">
      <c r="B2" s="758" t="str">
        <f>UPPER("Property, plant &amp; equipment")</f>
        <v>PROPERTY, PLANT &amp; EQUIPMENT</v>
      </c>
      <c r="C2" s="758"/>
      <c r="D2" s="758"/>
      <c r="E2" s="758"/>
      <c r="F2" s="758"/>
      <c r="G2" s="758"/>
      <c r="H2" s="758"/>
      <c r="I2" s="758"/>
      <c r="J2" s="758"/>
      <c r="K2" s="758"/>
      <c r="L2" s="758"/>
      <c r="M2" s="758"/>
    </row>
    <row r="3" spans="2:13" ht="20.100000000000001" customHeight="1">
      <c r="B3" s="742"/>
      <c r="C3" s="742"/>
      <c r="D3" s="742"/>
      <c r="E3" s="742"/>
    </row>
    <row r="4" spans="2:13" ht="20.100000000000001" customHeight="1">
      <c r="E4" s="904"/>
      <c r="F4" s="904"/>
      <c r="G4" s="904"/>
      <c r="H4" s="904"/>
      <c r="I4" s="904"/>
      <c r="J4" s="904"/>
      <c r="K4" s="904"/>
      <c r="L4" s="904"/>
      <c r="M4" s="747"/>
    </row>
    <row r="5" spans="2:13" ht="20.100000000000001" customHeight="1">
      <c r="B5" s="15" t="s">
        <v>45</v>
      </c>
      <c r="C5" s="257">
        <v>2018</v>
      </c>
      <c r="D5" s="257">
        <v>2017</v>
      </c>
      <c r="E5" s="257">
        <v>2016</v>
      </c>
      <c r="F5" s="257">
        <v>2015</v>
      </c>
      <c r="G5" s="257">
        <v>2014</v>
      </c>
      <c r="H5" s="744"/>
      <c r="I5" s="744"/>
      <c r="J5" s="744"/>
      <c r="K5" s="744"/>
      <c r="L5" s="744"/>
      <c r="M5" s="744"/>
    </row>
    <row r="6" spans="2:13" ht="20.100000000000001" customHeight="1">
      <c r="B6" s="16" t="s">
        <v>13</v>
      </c>
      <c r="C6" s="303"/>
      <c r="D6" s="303"/>
      <c r="E6" s="303"/>
      <c r="F6" s="303"/>
      <c r="G6" s="303"/>
      <c r="H6" s="744"/>
      <c r="I6" s="744"/>
      <c r="J6" s="744"/>
      <c r="K6" s="744"/>
      <c r="L6" s="744"/>
      <c r="M6" s="744"/>
    </row>
    <row r="7" spans="2:13" ht="20.100000000000001" customHeight="1">
      <c r="B7" s="276" t="s">
        <v>175</v>
      </c>
      <c r="C7" s="148">
        <v>71837</v>
      </c>
      <c r="D7" s="855">
        <v>62223</v>
      </c>
      <c r="E7" s="90">
        <v>62901</v>
      </c>
      <c r="F7" s="90">
        <v>58687</v>
      </c>
      <c r="G7" s="90">
        <v>52968</v>
      </c>
      <c r="H7" s="744"/>
      <c r="I7" s="744"/>
      <c r="J7" s="744"/>
      <c r="K7" s="744"/>
      <c r="L7" s="744"/>
      <c r="M7" s="744"/>
    </row>
    <row r="8" spans="2:13" ht="20.100000000000001" customHeight="1">
      <c r="B8" s="276" t="s">
        <v>81</v>
      </c>
      <c r="C8" s="148">
        <v>1521</v>
      </c>
      <c r="D8" s="855">
        <v>1828</v>
      </c>
      <c r="E8" s="90">
        <v>1996</v>
      </c>
      <c r="F8" s="90">
        <v>2423</v>
      </c>
      <c r="G8" s="90">
        <v>2153</v>
      </c>
      <c r="H8" s="744"/>
      <c r="I8" s="744"/>
      <c r="J8" s="744"/>
      <c r="K8" s="744"/>
      <c r="L8" s="744"/>
      <c r="M8" s="744"/>
    </row>
    <row r="9" spans="2:13" ht="20.100000000000001" customHeight="1">
      <c r="B9" s="278" t="s">
        <v>82</v>
      </c>
      <c r="C9" s="149">
        <v>21425</v>
      </c>
      <c r="D9" s="66">
        <v>27749</v>
      </c>
      <c r="E9" s="91">
        <v>31785</v>
      </c>
      <c r="F9" s="91">
        <v>33962</v>
      </c>
      <c r="G9" s="91">
        <v>37124</v>
      </c>
      <c r="H9" s="744"/>
      <c r="I9" s="744"/>
      <c r="J9" s="744"/>
      <c r="K9" s="744"/>
      <c r="L9" s="744"/>
      <c r="M9" s="744"/>
    </row>
    <row r="10" spans="2:13" ht="20.100000000000001" customHeight="1">
      <c r="B10" s="888" t="s">
        <v>264</v>
      </c>
      <c r="C10" s="889">
        <v>94783</v>
      </c>
      <c r="D10" s="890">
        <v>91800</v>
      </c>
      <c r="E10" s="878">
        <v>96682</v>
      </c>
      <c r="F10" s="878">
        <v>95072</v>
      </c>
      <c r="G10" s="878">
        <v>92245</v>
      </c>
      <c r="H10" s="744"/>
      <c r="I10" s="744"/>
      <c r="J10" s="744"/>
      <c r="K10" s="744"/>
      <c r="L10" s="744"/>
      <c r="M10" s="744"/>
    </row>
    <row r="11" spans="2:13" ht="20.100000000000001" customHeight="1">
      <c r="B11" s="276" t="s">
        <v>83</v>
      </c>
      <c r="C11" s="148">
        <v>1127</v>
      </c>
      <c r="D11" s="855">
        <v>1157</v>
      </c>
      <c r="E11" s="90">
        <v>1011</v>
      </c>
      <c r="F11" s="90">
        <v>970</v>
      </c>
      <c r="G11" s="90">
        <v>1070</v>
      </c>
      <c r="H11" s="744"/>
      <c r="I11" s="744"/>
      <c r="J11" s="744"/>
      <c r="K11" s="744"/>
      <c r="L11" s="744"/>
      <c r="M11" s="744"/>
    </row>
    <row r="12" spans="2:13" ht="20.100000000000001" customHeight="1">
      <c r="B12" s="276" t="s">
        <v>171</v>
      </c>
      <c r="C12" s="148">
        <v>9171</v>
      </c>
      <c r="D12" s="855">
        <v>7780</v>
      </c>
      <c r="E12" s="90">
        <v>5680</v>
      </c>
      <c r="F12" s="90">
        <v>5748</v>
      </c>
      <c r="G12" s="90">
        <v>6092</v>
      </c>
      <c r="H12" s="744"/>
      <c r="I12" s="744"/>
      <c r="J12" s="744"/>
      <c r="K12" s="744"/>
      <c r="L12" s="744"/>
      <c r="M12" s="744"/>
    </row>
    <row r="13" spans="2:13" ht="20.100000000000001" customHeight="1">
      <c r="B13" s="276" t="s">
        <v>84</v>
      </c>
      <c r="C13" s="148">
        <v>3224</v>
      </c>
      <c r="D13" s="855">
        <v>3344</v>
      </c>
      <c r="E13" s="90">
        <v>2998</v>
      </c>
      <c r="F13" s="90">
        <v>2637</v>
      </c>
      <c r="G13" s="90">
        <v>2850</v>
      </c>
      <c r="H13" s="744"/>
      <c r="I13" s="744"/>
      <c r="J13" s="744"/>
      <c r="K13" s="744"/>
      <c r="L13" s="744"/>
      <c r="M13" s="744"/>
    </row>
    <row r="14" spans="2:13" ht="20.100000000000001" customHeight="1">
      <c r="B14" s="278" t="s">
        <v>85</v>
      </c>
      <c r="C14" s="149">
        <v>2538</v>
      </c>
      <c r="D14" s="66">
        <v>2309</v>
      </c>
      <c r="E14" s="91">
        <v>2770</v>
      </c>
      <c r="F14" s="91">
        <v>2577</v>
      </c>
      <c r="G14" s="91">
        <v>2043</v>
      </c>
      <c r="H14" s="744"/>
      <c r="I14" s="744"/>
      <c r="J14" s="744"/>
      <c r="K14" s="744"/>
      <c r="L14" s="744"/>
      <c r="M14" s="744"/>
    </row>
    <row r="15" spans="2:13" ht="20.100000000000001" customHeight="1">
      <c r="B15" s="183" t="s">
        <v>86</v>
      </c>
      <c r="C15" s="184">
        <v>2481</v>
      </c>
      <c r="D15" s="905">
        <v>3007</v>
      </c>
      <c r="E15" s="185">
        <v>2830</v>
      </c>
      <c r="F15" s="185">
        <v>2514</v>
      </c>
      <c r="G15" s="185">
        <v>2576</v>
      </c>
      <c r="H15" s="744"/>
      <c r="I15" s="744"/>
      <c r="J15" s="744"/>
      <c r="K15" s="744"/>
      <c r="L15" s="744"/>
      <c r="M15" s="744"/>
    </row>
    <row r="16" spans="2:13" ht="20.100000000000001" customHeight="1">
      <c r="B16" s="888" t="s">
        <v>86</v>
      </c>
      <c r="C16" s="889">
        <v>18541</v>
      </c>
      <c r="D16" s="890">
        <v>17597</v>
      </c>
      <c r="E16" s="878">
        <v>15289</v>
      </c>
      <c r="F16" s="878">
        <v>14446</v>
      </c>
      <c r="G16" s="878">
        <v>14631</v>
      </c>
      <c r="H16" s="744"/>
      <c r="I16" s="744"/>
      <c r="J16" s="744"/>
      <c r="K16" s="744"/>
      <c r="L16" s="744"/>
      <c r="M16" s="744"/>
    </row>
    <row r="17" spans="2:13" ht="20.100000000000001" customHeight="1">
      <c r="B17" s="37" t="s">
        <v>189</v>
      </c>
      <c r="C17" s="260">
        <v>113324</v>
      </c>
      <c r="D17" s="260">
        <v>109397</v>
      </c>
      <c r="E17" s="265">
        <v>111971</v>
      </c>
      <c r="F17" s="265">
        <v>109518</v>
      </c>
      <c r="G17" s="265">
        <v>106876</v>
      </c>
      <c r="H17" s="1026"/>
      <c r="I17" s="1026"/>
      <c r="J17" s="1026"/>
      <c r="K17" s="1026"/>
      <c r="L17" s="1026"/>
      <c r="M17" s="744"/>
    </row>
    <row r="18" spans="2:13" ht="15" customHeight="1">
      <c r="H18" s="1026"/>
      <c r="I18" s="1026"/>
      <c r="J18" s="1026"/>
      <c r="K18" s="1026"/>
      <c r="L18" s="1026"/>
    </row>
    <row r="19" spans="2:13" ht="14.1" customHeight="1">
      <c r="B19" s="238" t="s">
        <v>1215</v>
      </c>
      <c r="C19" s="238"/>
      <c r="D19" s="238"/>
      <c r="E19" s="238"/>
      <c r="F19" s="238"/>
      <c r="G19" s="238"/>
      <c r="H19" s="1026"/>
      <c r="I19" s="1026"/>
      <c r="J19" s="1026"/>
      <c r="K19" s="1026"/>
      <c r="L19" s="1026"/>
      <c r="M19" s="906"/>
    </row>
    <row r="20" spans="2:13" ht="14.1" customHeight="1">
      <c r="F20" s="744"/>
      <c r="G20" s="744"/>
      <c r="H20" s="1026"/>
      <c r="I20" s="1026"/>
      <c r="J20" s="1026"/>
      <c r="K20" s="1026"/>
      <c r="L20" s="1026"/>
      <c r="M20" s="744"/>
    </row>
    <row r="21" spans="2:13" ht="20.100000000000001" customHeight="1">
      <c r="C21" s="41"/>
      <c r="D21" s="41"/>
      <c r="E21" s="41"/>
      <c r="F21" s="41"/>
      <c r="G21" s="41"/>
    </row>
  </sheetData>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I15"/>
  <sheetViews>
    <sheetView showGridLines="0" view="pageBreakPreview" zoomScaleNormal="100" zoomScaleSheetLayoutView="100" zoomScalePageLayoutView="115" workbookViewId="0">
      <selection activeCell="B81" sqref="B81"/>
    </sheetView>
  </sheetViews>
  <sheetFormatPr defaultColWidth="11" defaultRowHeight="20.100000000000001" customHeight="1"/>
  <cols>
    <col min="1" max="1" width="5.5" style="744" customWidth="1"/>
    <col min="2" max="2" width="26.125" style="744" customWidth="1"/>
    <col min="3" max="5" width="10.875" style="744" customWidth="1"/>
    <col min="6" max="12" width="11" style="744"/>
    <col min="13" max="13" width="10.375" style="744" customWidth="1"/>
    <col min="14" max="14" width="0" style="744" hidden="1" customWidth="1"/>
    <col min="15" max="16384" width="11" style="744"/>
  </cols>
  <sheetData>
    <row r="2" spans="2:9" ht="20.100000000000001" customHeight="1">
      <c r="B2" s="758" t="s">
        <v>87</v>
      </c>
      <c r="C2" s="758"/>
      <c r="D2" s="758"/>
      <c r="E2" s="758"/>
      <c r="F2" s="758"/>
      <c r="G2" s="758"/>
    </row>
    <row r="3" spans="2:9" ht="20.100000000000001" customHeight="1">
      <c r="B3" s="742"/>
      <c r="C3" s="742"/>
      <c r="D3" s="742"/>
      <c r="E3" s="742"/>
    </row>
    <row r="4" spans="2:9" ht="20.100000000000001" customHeight="1">
      <c r="B4" s="15" t="s">
        <v>45</v>
      </c>
      <c r="C4" s="257">
        <v>2018</v>
      </c>
      <c r="D4" s="257">
        <v>2017</v>
      </c>
      <c r="E4" s="257">
        <v>2016</v>
      </c>
      <c r="F4" s="257">
        <v>2015</v>
      </c>
      <c r="G4" s="257">
        <v>2014</v>
      </c>
    </row>
    <row r="5" spans="2:9" ht="20.100000000000001" customHeight="1">
      <c r="B5" s="16" t="s">
        <v>13</v>
      </c>
      <c r="C5" s="262"/>
      <c r="D5" s="262"/>
      <c r="E5" s="262"/>
      <c r="F5" s="262"/>
      <c r="G5" s="262"/>
    </row>
    <row r="6" spans="2:9" ht="20.100000000000001" customHeight="1">
      <c r="B6" s="276" t="s">
        <v>262</v>
      </c>
      <c r="C6" s="148">
        <v>139977</v>
      </c>
      <c r="D6" s="855">
        <v>127434</v>
      </c>
      <c r="E6" s="90">
        <v>132309</v>
      </c>
      <c r="F6" s="90">
        <v>130145</v>
      </c>
      <c r="G6" s="90">
        <v>126904</v>
      </c>
      <c r="I6" s="236"/>
    </row>
    <row r="7" spans="2:9" ht="20.100000000000001" customHeight="1">
      <c r="B7" s="276" t="s">
        <v>261</v>
      </c>
      <c r="C7" s="148">
        <v>12041</v>
      </c>
      <c r="D7" s="855">
        <v>5417</v>
      </c>
      <c r="E7" s="90">
        <v>4935</v>
      </c>
      <c r="F7" s="90">
        <v>3619</v>
      </c>
      <c r="G7" s="90"/>
      <c r="I7" s="236"/>
    </row>
    <row r="8" spans="2:9" ht="20.100000000000001" customHeight="1">
      <c r="B8" s="276" t="s">
        <v>143</v>
      </c>
      <c r="C8" s="148">
        <v>15067</v>
      </c>
      <c r="D8" s="855">
        <v>15506</v>
      </c>
      <c r="E8" s="90">
        <v>13165</v>
      </c>
      <c r="F8" s="90">
        <v>13032</v>
      </c>
      <c r="G8" s="90">
        <v>13987</v>
      </c>
    </row>
    <row r="9" spans="2:9" ht="20.100000000000001" customHeight="1">
      <c r="B9" s="276" t="s">
        <v>144</v>
      </c>
      <c r="C9" s="148">
        <v>7929</v>
      </c>
      <c r="D9" s="855">
        <v>7751</v>
      </c>
      <c r="E9" s="90">
        <v>6723</v>
      </c>
      <c r="F9" s="90">
        <v>6426</v>
      </c>
      <c r="G9" s="90">
        <v>9129</v>
      </c>
    </row>
    <row r="10" spans="2:9" ht="20.100000000000001" customHeight="1">
      <c r="B10" s="278" t="s">
        <v>35</v>
      </c>
      <c r="C10" s="149">
        <v>1269</v>
      </c>
      <c r="D10" s="66">
        <v>896</v>
      </c>
      <c r="E10" s="91">
        <v>421</v>
      </c>
      <c r="F10" s="91">
        <v>-193</v>
      </c>
      <c r="G10" s="91">
        <v>482</v>
      </c>
    </row>
    <row r="11" spans="2:9" ht="20.100000000000001" customHeight="1">
      <c r="B11" s="14" t="s">
        <v>36</v>
      </c>
      <c r="C11" s="264">
        <v>176283</v>
      </c>
      <c r="D11" s="264">
        <v>157004</v>
      </c>
      <c r="E11" s="264">
        <v>157553</v>
      </c>
      <c r="F11" s="264">
        <v>153029</v>
      </c>
      <c r="G11" s="264">
        <v>150502</v>
      </c>
    </row>
    <row r="12" spans="2:9" ht="20.100000000000001" customHeight="1">
      <c r="B12" s="67"/>
      <c r="C12" s="67"/>
      <c r="D12" s="67"/>
      <c r="E12" s="67"/>
    </row>
    <row r="13" spans="2:9" ht="14.1" customHeight="1">
      <c r="B13" s="750" t="s">
        <v>227</v>
      </c>
      <c r="C13" s="750"/>
      <c r="D13" s="750"/>
      <c r="E13" s="750"/>
      <c r="F13" s="750"/>
      <c r="G13" s="750"/>
    </row>
    <row r="14" spans="2:9" ht="14.1" customHeight="1"/>
    <row r="15" spans="2:9" ht="20.100000000000001" customHeight="1">
      <c r="C15" s="41"/>
      <c r="D15" s="41"/>
      <c r="E15" s="41"/>
      <c r="F15" s="41"/>
      <c r="G15" s="41"/>
    </row>
  </sheetData>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W79"/>
  <sheetViews>
    <sheetView showGridLines="0" view="pageBreakPreview" zoomScaleNormal="100" zoomScaleSheetLayoutView="100" workbookViewId="0">
      <selection activeCell="B81" sqref="B81"/>
    </sheetView>
  </sheetViews>
  <sheetFormatPr defaultColWidth="11" defaultRowHeight="20.100000000000001" customHeight="1"/>
  <cols>
    <col min="1" max="1" width="5.5" style="744" customWidth="1"/>
    <col min="2" max="2" width="21" style="744" customWidth="1"/>
    <col min="3" max="3" width="8.5" style="744" customWidth="1"/>
    <col min="4" max="4" width="5.875" style="744" customWidth="1"/>
    <col min="5" max="5" width="8.5" style="744" customWidth="1"/>
    <col min="6" max="6" width="5.875" style="744" customWidth="1"/>
    <col min="7" max="7" width="8.5" style="744" customWidth="1"/>
    <col min="8" max="8" width="5.875" style="744" customWidth="1"/>
    <col min="9" max="9" width="8.5" style="39" customWidth="1"/>
    <col min="10" max="10" width="5.875" style="744" customWidth="1"/>
    <col min="11" max="11" width="8.5" style="744" customWidth="1"/>
    <col min="12" max="12" width="5.875" style="744" customWidth="1"/>
    <col min="13" max="24" width="10.5" style="744" customWidth="1"/>
    <col min="25" max="16384" width="11" style="744"/>
  </cols>
  <sheetData>
    <row r="2" spans="2:23" ht="20.100000000000001" customHeight="1">
      <c r="B2" s="1322" t="str">
        <f>UPPER("Non-current debt analysis")</f>
        <v>NON-CURRENT DEBT ANALYSIS</v>
      </c>
      <c r="C2" s="1322"/>
      <c r="D2" s="1322"/>
      <c r="E2" s="1322"/>
      <c r="F2" s="1322"/>
      <c r="G2" s="1322"/>
      <c r="H2" s="1322"/>
      <c r="I2" s="1322"/>
      <c r="J2" s="196"/>
      <c r="K2" s="196"/>
      <c r="L2" s="196"/>
      <c r="M2" s="196"/>
      <c r="N2" s="196"/>
      <c r="O2" s="196"/>
      <c r="P2" s="196"/>
      <c r="Q2" s="196"/>
      <c r="R2" s="196"/>
      <c r="S2" s="196"/>
      <c r="T2" s="196"/>
      <c r="U2" s="196"/>
      <c r="V2" s="196"/>
      <c r="W2" s="196"/>
    </row>
    <row r="3" spans="2:23" s="1029" customFormat="1" ht="13.5" customHeight="1">
      <c r="B3" s="263"/>
      <c r="C3" s="263"/>
      <c r="D3" s="263"/>
      <c r="E3" s="263"/>
      <c r="F3" s="263"/>
      <c r="G3" s="309"/>
      <c r="H3" s="309"/>
      <c r="I3" s="309"/>
      <c r="J3" s="309"/>
      <c r="K3" s="309"/>
      <c r="L3" s="309"/>
      <c r="M3" s="309"/>
      <c r="N3" s="309"/>
      <c r="O3" s="309"/>
      <c r="P3" s="309"/>
      <c r="Q3" s="309"/>
      <c r="R3" s="309"/>
      <c r="S3" s="309"/>
      <c r="T3" s="309"/>
      <c r="U3" s="309"/>
      <c r="V3" s="1321"/>
      <c r="W3" s="1321"/>
    </row>
    <row r="4" spans="2:23" ht="20.100000000000001" customHeight="1">
      <c r="B4" s="15" t="s">
        <v>45</v>
      </c>
      <c r="C4" s="15"/>
      <c r="D4" s="15"/>
      <c r="E4" s="15"/>
      <c r="F4" s="15"/>
      <c r="G4" s="309"/>
      <c r="H4" s="309"/>
      <c r="I4" s="309"/>
      <c r="J4" s="309"/>
      <c r="K4" s="309"/>
      <c r="L4" s="309"/>
      <c r="M4" s="309"/>
      <c r="N4" s="309"/>
      <c r="O4" s="309"/>
      <c r="P4" s="309"/>
      <c r="Q4" s="309"/>
      <c r="R4" s="309"/>
      <c r="S4" s="309"/>
      <c r="T4" s="309"/>
      <c r="U4" s="309"/>
      <c r="V4" s="1321"/>
      <c r="W4" s="1321"/>
    </row>
    <row r="5" spans="2:23" ht="20.100000000000001" customHeight="1">
      <c r="B5" s="1099" t="s">
        <v>1097</v>
      </c>
      <c r="C5" s="281">
        <v>2018</v>
      </c>
      <c r="D5" s="303" t="s">
        <v>88</v>
      </c>
      <c r="E5" s="281">
        <v>2017</v>
      </c>
      <c r="F5" s="303" t="s">
        <v>88</v>
      </c>
      <c r="G5" s="281">
        <v>2016</v>
      </c>
      <c r="H5" s="303" t="s">
        <v>88</v>
      </c>
      <c r="I5" s="281">
        <v>2015</v>
      </c>
      <c r="J5" s="303" t="s">
        <v>88</v>
      </c>
      <c r="K5" s="281">
        <v>2014</v>
      </c>
      <c r="L5" s="301" t="s">
        <v>88</v>
      </c>
    </row>
    <row r="6" spans="2:23" ht="20.100000000000001" customHeight="1">
      <c r="B6" s="9" t="s">
        <v>209</v>
      </c>
      <c r="C6" s="158"/>
      <c r="D6" s="133"/>
      <c r="E6" s="907"/>
      <c r="F6" s="908"/>
      <c r="G6" s="207"/>
      <c r="H6" s="208"/>
      <c r="I6" s="207"/>
      <c r="J6" s="208"/>
      <c r="K6" s="243"/>
      <c r="L6" s="243"/>
    </row>
    <row r="7" spans="2:23" ht="20.100000000000001" customHeight="1">
      <c r="B7" s="38">
        <v>2014</v>
      </c>
      <c r="C7" s="289"/>
      <c r="D7" s="134"/>
      <c r="E7" s="770"/>
      <c r="F7" s="909"/>
      <c r="G7" s="268" t="s">
        <v>14</v>
      </c>
      <c r="H7" s="93" t="s">
        <v>14</v>
      </c>
      <c r="I7" s="268" t="s">
        <v>14</v>
      </c>
      <c r="J7" s="93" t="s">
        <v>14</v>
      </c>
      <c r="K7" s="267" t="s">
        <v>14</v>
      </c>
      <c r="L7" s="111" t="s">
        <v>14</v>
      </c>
    </row>
    <row r="8" spans="2:23" ht="20.100000000000001" customHeight="1">
      <c r="B8" s="38">
        <v>2015</v>
      </c>
      <c r="C8" s="289"/>
      <c r="D8" s="134"/>
      <c r="E8" s="770"/>
      <c r="F8" s="909"/>
      <c r="G8" s="268" t="s">
        <v>14</v>
      </c>
      <c r="H8" s="93" t="s">
        <v>14</v>
      </c>
      <c r="I8" s="268" t="s">
        <v>14</v>
      </c>
      <c r="J8" s="93" t="s">
        <v>14</v>
      </c>
      <c r="K8" s="267" t="s">
        <v>14</v>
      </c>
      <c r="L8" s="287" t="s">
        <v>14</v>
      </c>
    </row>
    <row r="9" spans="2:23" ht="20.100000000000001" customHeight="1">
      <c r="B9" s="38">
        <v>2016</v>
      </c>
      <c r="C9" s="289"/>
      <c r="D9" s="135"/>
      <c r="E9" s="770"/>
      <c r="F9" s="910"/>
      <c r="G9" s="268" t="s">
        <v>14</v>
      </c>
      <c r="H9" s="209" t="s">
        <v>14</v>
      </c>
      <c r="I9" s="268" t="s">
        <v>14</v>
      </c>
      <c r="J9" s="209" t="s">
        <v>14</v>
      </c>
      <c r="K9" s="267">
        <v>4793</v>
      </c>
      <c r="L9" s="287">
        <v>0.11</v>
      </c>
    </row>
    <row r="10" spans="2:23" ht="20.100000000000001" customHeight="1">
      <c r="B10" s="38">
        <v>2017</v>
      </c>
      <c r="C10" s="289"/>
      <c r="D10" s="135"/>
      <c r="E10" s="770"/>
      <c r="F10" s="910"/>
      <c r="G10" s="268" t="s">
        <v>14</v>
      </c>
      <c r="H10" s="209" t="s">
        <v>14</v>
      </c>
      <c r="I10" s="268">
        <v>4602</v>
      </c>
      <c r="J10" s="209">
        <v>0.11</v>
      </c>
      <c r="K10" s="267">
        <v>4547</v>
      </c>
      <c r="L10" s="287">
        <v>0.1</v>
      </c>
    </row>
    <row r="11" spans="2:23" ht="20.100000000000001" customHeight="1">
      <c r="B11" s="38">
        <v>2018</v>
      </c>
      <c r="C11" s="289"/>
      <c r="D11" s="135"/>
      <c r="E11" s="770"/>
      <c r="F11" s="910"/>
      <c r="G11" s="268">
        <v>4320</v>
      </c>
      <c r="H11" s="209">
        <v>0.1</v>
      </c>
      <c r="I11" s="268">
        <v>4420</v>
      </c>
      <c r="J11" s="209">
        <v>0.1</v>
      </c>
      <c r="K11" s="267">
        <v>4451</v>
      </c>
      <c r="L11" s="131">
        <v>0.1</v>
      </c>
    </row>
    <row r="12" spans="2:23" ht="20.100000000000001" customHeight="1">
      <c r="B12" s="38">
        <v>2019</v>
      </c>
      <c r="C12" s="289"/>
      <c r="D12" s="135"/>
      <c r="E12" s="770">
        <v>5930</v>
      </c>
      <c r="F12" s="910">
        <v>0.14583999409753817</v>
      </c>
      <c r="G12" s="268">
        <v>5702</v>
      </c>
      <c r="H12" s="209">
        <v>0.14000000000000001</v>
      </c>
      <c r="I12" s="268">
        <v>5542</v>
      </c>
      <c r="J12" s="209">
        <v>0.13</v>
      </c>
      <c r="K12" s="267">
        <v>4765</v>
      </c>
      <c r="L12" s="131">
        <v>0.11</v>
      </c>
    </row>
    <row r="13" spans="2:23" ht="20.100000000000001" customHeight="1">
      <c r="B13" s="38">
        <v>2020</v>
      </c>
      <c r="C13" s="289">
        <v>5432</v>
      </c>
      <c r="D13" s="135">
        <v>0.14000000000000001</v>
      </c>
      <c r="E13" s="770">
        <v>5117</v>
      </c>
      <c r="F13" s="910">
        <v>0.12584540468753844</v>
      </c>
      <c r="G13" s="268">
        <v>4952</v>
      </c>
      <c r="H13" s="209">
        <v>0.12</v>
      </c>
      <c r="I13" s="268">
        <v>4965</v>
      </c>
      <c r="J13" s="209">
        <v>0.11</v>
      </c>
      <c r="K13" s="267" t="s">
        <v>1095</v>
      </c>
      <c r="L13" s="131">
        <v>0.57999999999999996</v>
      </c>
    </row>
    <row r="14" spans="2:23" ht="20.100000000000001" customHeight="1">
      <c r="B14" s="38">
        <v>2021</v>
      </c>
      <c r="C14" s="289">
        <v>3966</v>
      </c>
      <c r="D14" s="135">
        <v>0.1</v>
      </c>
      <c r="E14" s="770">
        <v>3795</v>
      </c>
      <c r="F14" s="910">
        <v>9.3332677504242401E-2</v>
      </c>
      <c r="G14" s="268">
        <v>3578</v>
      </c>
      <c r="H14" s="209">
        <v>0.08</v>
      </c>
      <c r="I14" s="268" t="s">
        <v>1096</v>
      </c>
      <c r="J14" s="209">
        <v>0.55000000000000004</v>
      </c>
      <c r="K14" s="267" t="s">
        <v>14</v>
      </c>
      <c r="L14" s="131" t="s">
        <v>14</v>
      </c>
    </row>
    <row r="15" spans="2:23" ht="20.100000000000001" customHeight="1">
      <c r="B15" s="38">
        <v>2022</v>
      </c>
      <c r="C15" s="289">
        <v>5158</v>
      </c>
      <c r="D15" s="135">
        <v>0.13</v>
      </c>
      <c r="E15" s="770">
        <v>4959</v>
      </c>
      <c r="F15" s="910">
        <v>0.12195961732372544</v>
      </c>
      <c r="G15" s="202" t="s">
        <v>1094</v>
      </c>
      <c r="H15" s="210">
        <v>0.56000000000000005</v>
      </c>
      <c r="I15" s="210" t="s">
        <v>14</v>
      </c>
      <c r="J15" s="210" t="s">
        <v>14</v>
      </c>
      <c r="K15" s="210" t="s">
        <v>14</v>
      </c>
      <c r="L15" s="210" t="s">
        <v>14</v>
      </c>
    </row>
    <row r="16" spans="2:23" ht="20.100000000000001" customHeight="1">
      <c r="B16" s="38">
        <v>2023</v>
      </c>
      <c r="C16" s="289">
        <v>4983</v>
      </c>
      <c r="D16" s="135">
        <v>0.13</v>
      </c>
      <c r="E16" s="202" t="s">
        <v>1093</v>
      </c>
      <c r="F16" s="911">
        <v>0.51302230638695556</v>
      </c>
      <c r="G16" s="268" t="s">
        <v>14</v>
      </c>
      <c r="H16" s="93" t="s">
        <v>14</v>
      </c>
      <c r="I16" s="268" t="s">
        <v>14</v>
      </c>
      <c r="J16" s="93" t="s">
        <v>14</v>
      </c>
      <c r="K16" s="267" t="s">
        <v>14</v>
      </c>
      <c r="L16" s="287" t="s">
        <v>14</v>
      </c>
    </row>
    <row r="17" spans="2:23" ht="20.100000000000001" customHeight="1">
      <c r="B17" s="912" t="s">
        <v>855</v>
      </c>
      <c r="C17" s="290">
        <v>19910</v>
      </c>
      <c r="D17" s="136">
        <v>0.5</v>
      </c>
      <c r="E17" s="771"/>
      <c r="F17" s="911"/>
      <c r="G17" s="202"/>
      <c r="H17" s="210"/>
      <c r="I17" s="346"/>
      <c r="J17" s="210"/>
      <c r="K17" s="346"/>
      <c r="L17" s="346"/>
    </row>
    <row r="18" spans="2:23" ht="20.100000000000001" customHeight="1">
      <c r="B18" s="14" t="s">
        <v>36</v>
      </c>
      <c r="C18" s="264">
        <v>39449</v>
      </c>
      <c r="D18" s="266">
        <v>1</v>
      </c>
      <c r="E18" s="264">
        <v>40661</v>
      </c>
      <c r="F18" s="266">
        <v>1</v>
      </c>
      <c r="G18" s="264">
        <v>42159</v>
      </c>
      <c r="H18" s="266">
        <v>1</v>
      </c>
      <c r="I18" s="264">
        <v>43245</v>
      </c>
      <c r="J18" s="266">
        <v>1</v>
      </c>
      <c r="K18" s="264">
        <v>44162</v>
      </c>
      <c r="L18" s="114">
        <v>1</v>
      </c>
    </row>
    <row r="19" spans="2:23" s="1029" customFormat="1" ht="13.5" customHeight="1">
      <c r="B19" s="263"/>
      <c r="C19" s="263"/>
      <c r="D19" s="263"/>
      <c r="E19" s="263"/>
      <c r="F19" s="263"/>
      <c r="G19" s="309"/>
      <c r="H19" s="309"/>
      <c r="I19" s="309"/>
      <c r="J19" s="309"/>
      <c r="K19" s="309"/>
      <c r="L19" s="309"/>
      <c r="M19" s="309"/>
      <c r="N19" s="309"/>
      <c r="O19" s="309"/>
      <c r="P19" s="309"/>
      <c r="Q19" s="309"/>
      <c r="R19" s="309"/>
      <c r="S19" s="309"/>
      <c r="T19" s="309"/>
      <c r="U19" s="309"/>
      <c r="V19" s="1321"/>
      <c r="W19" s="1321"/>
    </row>
    <row r="20" spans="2:23" s="1029" customFormat="1" ht="13.5" customHeight="1">
      <c r="B20" s="263"/>
      <c r="C20" s="263"/>
      <c r="D20" s="263"/>
      <c r="E20" s="263"/>
      <c r="F20" s="263"/>
      <c r="G20" s="309"/>
      <c r="H20" s="309"/>
      <c r="I20" s="309"/>
      <c r="J20" s="309"/>
      <c r="K20" s="309"/>
      <c r="L20" s="309"/>
      <c r="M20" s="309"/>
      <c r="N20" s="309"/>
      <c r="O20" s="309"/>
      <c r="P20" s="309"/>
      <c r="Q20" s="309"/>
      <c r="R20" s="309"/>
      <c r="S20" s="309"/>
      <c r="T20" s="309"/>
      <c r="U20" s="309"/>
      <c r="V20" s="1321"/>
      <c r="W20" s="1321"/>
    </row>
    <row r="21" spans="2:23" ht="20.100000000000001" customHeight="1">
      <c r="B21" s="1099" t="s">
        <v>1097</v>
      </c>
      <c r="C21" s="281">
        <v>2018</v>
      </c>
      <c r="D21" s="301" t="s">
        <v>88</v>
      </c>
      <c r="E21" s="281">
        <v>2017</v>
      </c>
      <c r="F21" s="301" t="s">
        <v>88</v>
      </c>
      <c r="G21" s="281">
        <v>2016</v>
      </c>
      <c r="H21" s="301" t="s">
        <v>88</v>
      </c>
      <c r="I21" s="281">
        <v>2015</v>
      </c>
      <c r="J21" s="301" t="s">
        <v>88</v>
      </c>
      <c r="K21" s="281">
        <v>2014</v>
      </c>
      <c r="L21" s="301" t="s">
        <v>88</v>
      </c>
    </row>
    <row r="22" spans="2:23" ht="20.100000000000001" customHeight="1">
      <c r="B22" s="9" t="s">
        <v>180</v>
      </c>
      <c r="C22" s="158"/>
      <c r="D22" s="137"/>
      <c r="E22" s="907"/>
      <c r="F22" s="913"/>
      <c r="G22" s="207"/>
      <c r="H22" s="211"/>
      <c r="I22" s="207"/>
      <c r="J22" s="211"/>
      <c r="K22" s="243"/>
      <c r="L22" s="243"/>
    </row>
    <row r="23" spans="2:23" ht="20.100000000000001" customHeight="1">
      <c r="B23" s="276" t="s">
        <v>210</v>
      </c>
      <c r="C23" s="289">
        <v>38120</v>
      </c>
      <c r="D23" s="135">
        <v>0.97</v>
      </c>
      <c r="E23" s="770">
        <v>38703</v>
      </c>
      <c r="F23" s="910">
        <v>0.95184574899781116</v>
      </c>
      <c r="G23" s="268">
        <v>39963</v>
      </c>
      <c r="H23" s="209">
        <v>0.95</v>
      </c>
      <c r="I23" s="268">
        <v>40337</v>
      </c>
      <c r="J23" s="209">
        <v>0.93</v>
      </c>
      <c r="K23" s="111">
        <v>41369</v>
      </c>
      <c r="L23" s="287">
        <v>0.94</v>
      </c>
    </row>
    <row r="24" spans="2:23" ht="20.100000000000001" customHeight="1">
      <c r="B24" s="276" t="s">
        <v>89</v>
      </c>
      <c r="C24" s="289">
        <v>1103</v>
      </c>
      <c r="D24" s="135">
        <v>0.03</v>
      </c>
      <c r="E24" s="770">
        <v>724</v>
      </c>
      <c r="F24" s="910">
        <v>1.7805759818991171E-2</v>
      </c>
      <c r="G24" s="268">
        <v>977</v>
      </c>
      <c r="H24" s="209">
        <v>0.02</v>
      </c>
      <c r="I24" s="268">
        <v>1681</v>
      </c>
      <c r="J24" s="209">
        <v>0.04</v>
      </c>
      <c r="K24" s="111">
        <v>2428</v>
      </c>
      <c r="L24" s="287">
        <v>0.05</v>
      </c>
    </row>
    <row r="25" spans="2:23" ht="20.100000000000001" customHeight="1">
      <c r="B25" s="276" t="s">
        <v>190</v>
      </c>
      <c r="C25" s="289">
        <v>27</v>
      </c>
      <c r="D25" s="135">
        <v>0</v>
      </c>
      <c r="E25" s="770">
        <v>975</v>
      </c>
      <c r="F25" s="910">
        <v>2.3978751137453579E-2</v>
      </c>
      <c r="G25" s="268">
        <v>928</v>
      </c>
      <c r="H25" s="209">
        <v>0.02</v>
      </c>
      <c r="I25" s="268">
        <v>907</v>
      </c>
      <c r="J25" s="209">
        <v>0.02</v>
      </c>
      <c r="K25" s="111" t="s">
        <v>14</v>
      </c>
      <c r="L25" s="287" t="s">
        <v>14</v>
      </c>
    </row>
    <row r="26" spans="2:23" ht="20.100000000000001" customHeight="1">
      <c r="B26" s="278" t="s">
        <v>90</v>
      </c>
      <c r="C26" s="290">
        <v>199</v>
      </c>
      <c r="D26" s="136">
        <v>0</v>
      </c>
      <c r="E26" s="771">
        <v>259</v>
      </c>
      <c r="F26" s="911">
        <v>6.3697400457440791E-3</v>
      </c>
      <c r="G26" s="202">
        <v>291</v>
      </c>
      <c r="H26" s="210">
        <v>0.01</v>
      </c>
      <c r="I26" s="202">
        <v>320</v>
      </c>
      <c r="J26" s="210">
        <v>0.01</v>
      </c>
      <c r="K26" s="112">
        <v>365</v>
      </c>
      <c r="L26" s="132">
        <v>0.01</v>
      </c>
    </row>
    <row r="27" spans="2:23" ht="20.100000000000001" customHeight="1">
      <c r="B27" s="14" t="s">
        <v>36</v>
      </c>
      <c r="C27" s="264">
        <v>39449</v>
      </c>
      <c r="D27" s="266">
        <v>1</v>
      </c>
      <c r="E27" s="264">
        <v>40661</v>
      </c>
      <c r="F27" s="266">
        <v>1</v>
      </c>
      <c r="G27" s="264">
        <v>42159</v>
      </c>
      <c r="H27" s="266">
        <v>1</v>
      </c>
      <c r="I27" s="264">
        <v>43245</v>
      </c>
      <c r="J27" s="266">
        <v>1</v>
      </c>
      <c r="K27" s="113">
        <v>44162</v>
      </c>
      <c r="L27" s="114">
        <v>1</v>
      </c>
      <c r="S27" s="1029"/>
      <c r="T27" s="1029"/>
      <c r="U27" s="1029"/>
    </row>
    <row r="28" spans="2:23" ht="13.5" customHeight="1">
      <c r="J28" s="747"/>
      <c r="K28" s="747"/>
      <c r="L28" s="747"/>
      <c r="M28" s="747"/>
      <c r="N28" s="40"/>
      <c r="O28" s="747"/>
      <c r="P28" s="747"/>
      <c r="Q28" s="747"/>
      <c r="R28" s="747"/>
      <c r="S28" s="1030"/>
      <c r="T28" s="1030"/>
      <c r="U28" s="1030"/>
    </row>
    <row r="29" spans="2:23" ht="13.5" customHeight="1">
      <c r="B29" s="263"/>
      <c r="C29" s="263"/>
      <c r="D29" s="263"/>
      <c r="E29" s="263"/>
      <c r="F29" s="263"/>
      <c r="G29" s="309"/>
      <c r="H29" s="309"/>
      <c r="I29" s="309"/>
      <c r="J29" s="309"/>
      <c r="K29" s="309"/>
      <c r="L29" s="309"/>
      <c r="M29" s="309"/>
      <c r="N29" s="309"/>
      <c r="O29" s="309"/>
      <c r="P29" s="309"/>
      <c r="Q29" s="309"/>
      <c r="R29" s="309"/>
      <c r="S29" s="309"/>
      <c r="T29" s="309"/>
      <c r="U29" s="309"/>
      <c r="V29" s="1321"/>
      <c r="W29" s="1321"/>
    </row>
    <row r="30" spans="2:23" ht="20.100000000000001" customHeight="1">
      <c r="B30" s="1099" t="s">
        <v>1097</v>
      </c>
      <c r="C30" s="281">
        <v>2018</v>
      </c>
      <c r="D30" s="301" t="s">
        <v>88</v>
      </c>
      <c r="E30" s="281">
        <v>2017</v>
      </c>
      <c r="F30" s="301" t="s">
        <v>88</v>
      </c>
      <c r="G30" s="281">
        <v>2016</v>
      </c>
      <c r="H30" s="301" t="s">
        <v>88</v>
      </c>
      <c r="I30" s="281">
        <v>2015</v>
      </c>
      <c r="J30" s="301" t="s">
        <v>88</v>
      </c>
      <c r="K30" s="281">
        <v>2014</v>
      </c>
      <c r="L30" s="301" t="s">
        <v>88</v>
      </c>
      <c r="T30" s="1029"/>
    </row>
    <row r="31" spans="2:23" ht="20.100000000000001" customHeight="1">
      <c r="B31" s="9" t="s">
        <v>181</v>
      </c>
      <c r="C31" s="158"/>
      <c r="D31" s="137"/>
      <c r="E31" s="907"/>
      <c r="F31" s="913"/>
      <c r="G31" s="207"/>
      <c r="H31" s="211"/>
      <c r="I31" s="207"/>
      <c r="J31" s="211"/>
      <c r="K31" s="243"/>
      <c r="L31" s="243"/>
    </row>
    <row r="32" spans="2:23" ht="20.100000000000001" customHeight="1">
      <c r="B32" s="276" t="s">
        <v>211</v>
      </c>
      <c r="C32" s="313">
        <v>18139</v>
      </c>
      <c r="D32" s="914">
        <v>0.46</v>
      </c>
      <c r="E32" s="770">
        <v>18332</v>
      </c>
      <c r="F32" s="910">
        <v>0.45084970856594769</v>
      </c>
      <c r="G32" s="268">
        <v>11703</v>
      </c>
      <c r="H32" s="209">
        <v>0.28000000000000003</v>
      </c>
      <c r="I32" s="268">
        <v>7666</v>
      </c>
      <c r="J32" s="209">
        <v>0.18</v>
      </c>
      <c r="K32" s="267">
        <v>6944</v>
      </c>
      <c r="L32" s="287">
        <v>0.16</v>
      </c>
    </row>
    <row r="33" spans="2:23" ht="20.100000000000001" customHeight="1">
      <c r="B33" s="278" t="s">
        <v>91</v>
      </c>
      <c r="C33" s="865">
        <v>21310</v>
      </c>
      <c r="D33" s="915">
        <v>0.54</v>
      </c>
      <c r="E33" s="771">
        <v>22329</v>
      </c>
      <c r="F33" s="911">
        <v>0.54915029143405225</v>
      </c>
      <c r="G33" s="202">
        <v>30456</v>
      </c>
      <c r="H33" s="210">
        <v>0.72</v>
      </c>
      <c r="I33" s="202">
        <v>35579</v>
      </c>
      <c r="J33" s="210">
        <v>0.82</v>
      </c>
      <c r="K33" s="94">
        <v>37218</v>
      </c>
      <c r="L33" s="132">
        <v>0.84</v>
      </c>
    </row>
    <row r="34" spans="2:23" ht="20.100000000000001" customHeight="1">
      <c r="B34" s="14" t="s">
        <v>36</v>
      </c>
      <c r="C34" s="264">
        <v>39449</v>
      </c>
      <c r="D34" s="266">
        <v>1</v>
      </c>
      <c r="E34" s="264">
        <v>40661</v>
      </c>
      <c r="F34" s="266">
        <v>1</v>
      </c>
      <c r="G34" s="264">
        <v>42159</v>
      </c>
      <c r="H34" s="266">
        <v>1</v>
      </c>
      <c r="I34" s="264">
        <v>43245</v>
      </c>
      <c r="J34" s="266">
        <v>1</v>
      </c>
      <c r="K34" s="264">
        <v>44162</v>
      </c>
      <c r="L34" s="114">
        <v>1</v>
      </c>
    </row>
    <row r="35" spans="2:23" ht="10.5" customHeight="1">
      <c r="N35" s="41"/>
    </row>
    <row r="36" spans="2:23" s="1100" customFormat="1" ht="11.25" customHeight="1">
      <c r="B36" s="693" t="s">
        <v>176</v>
      </c>
      <c r="C36" s="693"/>
      <c r="D36" s="693"/>
      <c r="E36" s="693"/>
      <c r="F36" s="693"/>
      <c r="G36" s="693"/>
      <c r="H36" s="693"/>
      <c r="I36" s="693"/>
      <c r="J36" s="693"/>
      <c r="K36" s="693"/>
      <c r="L36" s="693"/>
      <c r="M36" s="693"/>
      <c r="N36" s="693"/>
      <c r="O36" s="693"/>
      <c r="P36" s="693"/>
      <c r="Q36" s="693"/>
      <c r="R36" s="693"/>
      <c r="S36" s="693"/>
      <c r="T36" s="693"/>
      <c r="U36" s="693"/>
      <c r="V36" s="693"/>
      <c r="W36" s="693"/>
    </row>
    <row r="37" spans="2:23" s="1100" customFormat="1" ht="11.25" customHeight="1">
      <c r="B37" s="693" t="s">
        <v>856</v>
      </c>
      <c r="C37" s="693"/>
      <c r="D37" s="693"/>
      <c r="E37" s="693"/>
      <c r="F37" s="693"/>
      <c r="G37" s="693"/>
      <c r="H37" s="693"/>
      <c r="I37" s="693"/>
      <c r="J37" s="693"/>
      <c r="K37" s="693"/>
      <c r="L37" s="693"/>
      <c r="M37" s="693"/>
      <c r="N37" s="693"/>
      <c r="O37" s="693"/>
      <c r="P37" s="693"/>
      <c r="Q37" s="693"/>
      <c r="R37" s="693"/>
      <c r="S37" s="693"/>
      <c r="T37" s="693"/>
      <c r="U37" s="693"/>
      <c r="V37" s="693"/>
      <c r="W37" s="693"/>
    </row>
    <row r="38" spans="2:23" s="1100" customFormat="1" ht="11.25" customHeight="1">
      <c r="B38" s="693" t="s">
        <v>857</v>
      </c>
      <c r="C38" s="693"/>
      <c r="D38" s="693"/>
      <c r="E38" s="693"/>
      <c r="F38" s="693"/>
      <c r="G38" s="693"/>
      <c r="H38" s="693"/>
      <c r="I38" s="693"/>
      <c r="J38" s="693"/>
      <c r="K38" s="693"/>
      <c r="L38" s="693"/>
      <c r="M38" s="693"/>
      <c r="N38" s="693"/>
      <c r="O38" s="693"/>
      <c r="P38" s="693"/>
      <c r="Q38" s="693"/>
      <c r="R38" s="693"/>
      <c r="S38" s="693"/>
      <c r="T38" s="693"/>
      <c r="U38" s="693"/>
      <c r="V38" s="693"/>
      <c r="W38" s="693"/>
    </row>
    <row r="39" spans="2:23" s="1100" customFormat="1" ht="11.25" customHeight="1">
      <c r="B39" s="693" t="s">
        <v>858</v>
      </c>
      <c r="C39" s="693"/>
      <c r="D39" s="693"/>
      <c r="E39" s="693"/>
      <c r="F39" s="693"/>
      <c r="G39" s="693"/>
      <c r="H39" s="693"/>
      <c r="I39" s="693"/>
      <c r="J39" s="693"/>
      <c r="K39" s="693"/>
      <c r="L39" s="693"/>
      <c r="M39" s="693"/>
      <c r="N39" s="693"/>
      <c r="O39" s="693"/>
      <c r="P39" s="693"/>
      <c r="Q39" s="693"/>
      <c r="R39" s="693"/>
      <c r="S39" s="693"/>
      <c r="T39" s="693"/>
      <c r="U39" s="693"/>
      <c r="V39" s="693"/>
      <c r="W39" s="693"/>
    </row>
    <row r="40" spans="2:23" s="1100" customFormat="1" ht="11.25" customHeight="1">
      <c r="B40" s="693" t="s">
        <v>859</v>
      </c>
      <c r="C40" s="693"/>
      <c r="D40" s="693"/>
      <c r="E40" s="693"/>
      <c r="F40" s="693"/>
      <c r="G40" s="693"/>
      <c r="H40" s="693"/>
      <c r="I40" s="693"/>
      <c r="J40" s="693"/>
      <c r="K40" s="693"/>
      <c r="L40" s="693"/>
      <c r="M40" s="693"/>
      <c r="N40" s="693"/>
      <c r="O40" s="693"/>
      <c r="P40" s="693"/>
      <c r="Q40" s="693"/>
      <c r="R40" s="693"/>
      <c r="S40" s="693"/>
      <c r="T40" s="693"/>
      <c r="U40" s="693"/>
      <c r="V40" s="693"/>
      <c r="W40" s="693"/>
    </row>
    <row r="41" spans="2:23" ht="14.1" customHeight="1">
      <c r="I41" s="1029"/>
      <c r="J41" s="1029"/>
      <c r="K41" s="1029"/>
    </row>
    <row r="42" spans="2:23" ht="14.1" customHeight="1">
      <c r="I42" s="1029"/>
      <c r="J42" s="1029"/>
      <c r="K42" s="1029"/>
      <c r="L42" s="1029"/>
    </row>
    <row r="43" spans="2:23" ht="14.1" customHeight="1">
      <c r="I43" s="1029"/>
      <c r="J43" s="1029"/>
      <c r="K43" s="1029"/>
      <c r="L43" s="1029"/>
    </row>
    <row r="44" spans="2:23" ht="14.1" customHeight="1">
      <c r="I44" s="1029"/>
      <c r="J44" s="1029"/>
      <c r="K44" s="1029"/>
      <c r="L44" s="1029"/>
    </row>
    <row r="45" spans="2:23" ht="20.100000000000001" customHeight="1">
      <c r="I45" s="1029"/>
      <c r="J45" s="1029"/>
      <c r="K45" s="1029"/>
      <c r="L45" s="1029"/>
    </row>
    <row r="46" spans="2:23" ht="20.100000000000001" customHeight="1">
      <c r="I46" s="1029"/>
      <c r="J46" s="1029"/>
      <c r="K46" s="1029"/>
      <c r="L46" s="1029"/>
    </row>
    <row r="47" spans="2:23" ht="20.100000000000001" customHeight="1">
      <c r="I47" s="1029"/>
      <c r="J47" s="1029"/>
      <c r="K47" s="1029"/>
      <c r="L47" s="1029"/>
    </row>
    <row r="48" spans="2:23" ht="20.100000000000001" customHeight="1">
      <c r="I48" s="1029"/>
      <c r="J48" s="1029"/>
      <c r="K48" s="1029"/>
      <c r="L48" s="1029"/>
    </row>
    <row r="49" spans="9:12" ht="20.100000000000001" customHeight="1">
      <c r="I49" s="1029"/>
      <c r="J49" s="1029"/>
      <c r="K49" s="1029"/>
      <c r="L49" s="1029"/>
    </row>
    <row r="50" spans="9:12" ht="20.100000000000001" customHeight="1">
      <c r="I50" s="1029"/>
      <c r="J50" s="1029"/>
      <c r="K50" s="1029"/>
      <c r="L50" s="1029"/>
    </row>
    <row r="51" spans="9:12" ht="20.100000000000001" customHeight="1">
      <c r="I51" s="1029"/>
      <c r="J51" s="1029"/>
      <c r="K51" s="1029"/>
      <c r="L51" s="1029"/>
    </row>
    <row r="52" spans="9:12" ht="20.100000000000001" customHeight="1">
      <c r="I52" s="1029"/>
      <c r="J52" s="1029"/>
      <c r="K52" s="1029"/>
      <c r="L52" s="1029"/>
    </row>
    <row r="53" spans="9:12" ht="20.100000000000001" customHeight="1">
      <c r="I53" s="1029"/>
      <c r="J53" s="1029"/>
      <c r="K53" s="1029"/>
      <c r="L53" s="1029"/>
    </row>
    <row r="54" spans="9:12" ht="20.100000000000001" customHeight="1">
      <c r="I54" s="1029"/>
      <c r="J54" s="1029"/>
      <c r="K54" s="1029"/>
      <c r="L54" s="1029"/>
    </row>
    <row r="55" spans="9:12" ht="20.100000000000001" customHeight="1">
      <c r="I55" s="1029"/>
      <c r="J55" s="1029"/>
      <c r="K55" s="1029"/>
      <c r="L55" s="1029"/>
    </row>
    <row r="56" spans="9:12" ht="20.100000000000001" customHeight="1">
      <c r="I56" s="1029"/>
      <c r="J56" s="1029"/>
      <c r="K56" s="1029"/>
      <c r="L56" s="1029"/>
    </row>
    <row r="57" spans="9:12" ht="20.100000000000001" customHeight="1">
      <c r="I57" s="1029"/>
      <c r="J57" s="1029"/>
      <c r="K57" s="1029"/>
      <c r="L57" s="1029"/>
    </row>
    <row r="58" spans="9:12" ht="20.100000000000001" customHeight="1">
      <c r="I58" s="1029"/>
      <c r="J58" s="1029"/>
      <c r="K58" s="1029"/>
      <c r="L58" s="1029"/>
    </row>
    <row r="59" spans="9:12" ht="20.100000000000001" customHeight="1">
      <c r="I59" s="1029"/>
      <c r="J59" s="1029"/>
      <c r="K59" s="1029"/>
      <c r="L59" s="1029"/>
    </row>
    <row r="60" spans="9:12" ht="20.100000000000001" customHeight="1">
      <c r="I60" s="1029"/>
      <c r="J60" s="1029"/>
      <c r="K60" s="1029"/>
      <c r="L60" s="1029"/>
    </row>
    <row r="61" spans="9:12" ht="20.100000000000001" customHeight="1">
      <c r="I61" s="1029"/>
      <c r="J61" s="1029"/>
      <c r="K61" s="1029"/>
      <c r="L61" s="1029"/>
    </row>
    <row r="62" spans="9:12" ht="20.100000000000001" customHeight="1">
      <c r="I62" s="1029"/>
      <c r="J62" s="1029"/>
      <c r="K62" s="1029"/>
      <c r="L62" s="1029"/>
    </row>
    <row r="63" spans="9:12" ht="20.100000000000001" customHeight="1">
      <c r="I63" s="1029"/>
      <c r="J63" s="1029"/>
      <c r="K63" s="1029"/>
      <c r="L63" s="1029"/>
    </row>
    <row r="64" spans="9:12" ht="20.100000000000001" customHeight="1">
      <c r="I64" s="1029"/>
      <c r="J64" s="1029"/>
      <c r="K64" s="1029"/>
      <c r="L64" s="1029"/>
    </row>
    <row r="65" spans="9:12" ht="20.100000000000001" customHeight="1">
      <c r="I65" s="1029"/>
      <c r="J65" s="1029"/>
      <c r="K65" s="1029"/>
      <c r="L65" s="1029"/>
    </row>
    <row r="66" spans="9:12" ht="20.100000000000001" customHeight="1">
      <c r="I66" s="1029"/>
      <c r="J66" s="1029"/>
      <c r="K66" s="1029"/>
      <c r="L66" s="1029"/>
    </row>
    <row r="67" spans="9:12" ht="20.100000000000001" customHeight="1">
      <c r="I67" s="1029"/>
      <c r="J67" s="1029"/>
      <c r="K67" s="1029"/>
      <c r="L67" s="1029"/>
    </row>
    <row r="68" spans="9:12" ht="20.100000000000001" customHeight="1">
      <c r="I68" s="1029"/>
      <c r="J68" s="1029"/>
      <c r="K68" s="1029"/>
      <c r="L68" s="1029"/>
    </row>
    <row r="69" spans="9:12" ht="20.100000000000001" customHeight="1">
      <c r="I69" s="1029"/>
      <c r="J69" s="1029"/>
      <c r="K69" s="1029"/>
      <c r="L69" s="1029"/>
    </row>
    <row r="70" spans="9:12" ht="20.100000000000001" customHeight="1">
      <c r="I70" s="1029"/>
      <c r="J70" s="1029"/>
      <c r="K70" s="1029"/>
      <c r="L70" s="1029"/>
    </row>
    <row r="71" spans="9:12" ht="20.100000000000001" customHeight="1">
      <c r="I71" s="1029"/>
      <c r="J71" s="1029"/>
      <c r="K71" s="1029"/>
      <c r="L71" s="1029"/>
    </row>
    <row r="72" spans="9:12" ht="20.100000000000001" customHeight="1">
      <c r="I72" s="1029"/>
      <c r="J72" s="1029"/>
      <c r="K72" s="1029"/>
      <c r="L72" s="1029"/>
    </row>
    <row r="73" spans="9:12" ht="20.100000000000001" customHeight="1">
      <c r="I73" s="1029"/>
      <c r="J73" s="1029"/>
      <c r="K73" s="1029"/>
      <c r="L73" s="1029"/>
    </row>
    <row r="74" spans="9:12" ht="20.100000000000001" customHeight="1">
      <c r="I74" s="1029"/>
      <c r="J74" s="1029"/>
      <c r="K74" s="1029"/>
      <c r="L74" s="1029"/>
    </row>
    <row r="75" spans="9:12" ht="20.100000000000001" customHeight="1">
      <c r="I75" s="1029"/>
      <c r="J75" s="1029"/>
      <c r="K75" s="1029"/>
      <c r="L75" s="1029"/>
    </row>
    <row r="76" spans="9:12" ht="20.100000000000001" customHeight="1">
      <c r="I76" s="1029"/>
      <c r="J76" s="1029"/>
      <c r="K76" s="1029"/>
      <c r="L76" s="1029"/>
    </row>
    <row r="77" spans="9:12" ht="20.100000000000001" customHeight="1">
      <c r="I77" s="1029"/>
      <c r="J77" s="1029"/>
      <c r="K77" s="1029"/>
      <c r="L77" s="1029"/>
    </row>
    <row r="78" spans="9:12" ht="20.100000000000001" customHeight="1">
      <c r="I78" s="1029"/>
      <c r="J78" s="1029"/>
      <c r="K78" s="1029"/>
      <c r="L78" s="1029"/>
    </row>
    <row r="79" spans="9:12" ht="20.100000000000001" customHeight="1">
      <c r="I79" s="1029"/>
      <c r="J79" s="1029"/>
      <c r="K79" s="1029"/>
      <c r="L79" s="1029"/>
    </row>
  </sheetData>
  <mergeCells count="6">
    <mergeCell ref="V29:W29"/>
    <mergeCell ref="B2:I2"/>
    <mergeCell ref="V4:W4"/>
    <mergeCell ref="V20:W20"/>
    <mergeCell ref="V19:W19"/>
    <mergeCell ref="V3:W3"/>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6BD"/>
  </sheetPr>
  <dimension ref="A1:K17"/>
  <sheetViews>
    <sheetView showGridLines="0" view="pageBreakPreview" zoomScaleNormal="100" zoomScaleSheetLayoutView="100" workbookViewId="0">
      <selection activeCell="B81" sqref="B81"/>
    </sheetView>
  </sheetViews>
  <sheetFormatPr defaultColWidth="11" defaultRowHeight="15.75"/>
  <cols>
    <col min="1" max="8" width="11" style="744"/>
    <col min="9" max="9" width="22.375" style="744" customWidth="1"/>
    <col min="10" max="262" width="11" style="744"/>
    <col min="263" max="263" width="22.375" style="744" customWidth="1"/>
    <col min="264" max="518" width="11" style="744"/>
    <col min="519" max="519" width="22.375" style="744" customWidth="1"/>
    <col min="520" max="774" width="11" style="744"/>
    <col min="775" max="775" width="22.375" style="744" customWidth="1"/>
    <col min="776" max="1030" width="11" style="744"/>
    <col min="1031" max="1031" width="22.375" style="744" customWidth="1"/>
    <col min="1032" max="1286" width="11" style="744"/>
    <col min="1287" max="1287" width="22.375" style="744" customWidth="1"/>
    <col min="1288" max="1542" width="11" style="744"/>
    <col min="1543" max="1543" width="22.375" style="744" customWidth="1"/>
    <col min="1544" max="1798" width="11" style="744"/>
    <col min="1799" max="1799" width="22.375" style="744" customWidth="1"/>
    <col min="1800" max="2054" width="11" style="744"/>
    <col min="2055" max="2055" width="22.375" style="744" customWidth="1"/>
    <col min="2056" max="2310" width="11" style="744"/>
    <col min="2311" max="2311" width="22.375" style="744" customWidth="1"/>
    <col min="2312" max="2566" width="11" style="744"/>
    <col min="2567" max="2567" width="22.375" style="744" customWidth="1"/>
    <col min="2568" max="2822" width="11" style="744"/>
    <col min="2823" max="2823" width="22.375" style="744" customWidth="1"/>
    <col min="2824" max="3078" width="11" style="744"/>
    <col min="3079" max="3079" width="22.375" style="744" customWidth="1"/>
    <col min="3080" max="3334" width="11" style="744"/>
    <col min="3335" max="3335" width="22.375" style="744" customWidth="1"/>
    <col min="3336" max="3590" width="11" style="744"/>
    <col min="3591" max="3591" width="22.375" style="744" customWidth="1"/>
    <col min="3592" max="3846" width="11" style="744"/>
    <col min="3847" max="3847" width="22.375" style="744" customWidth="1"/>
    <col min="3848" max="4102" width="11" style="744"/>
    <col min="4103" max="4103" width="22.375" style="744" customWidth="1"/>
    <col min="4104" max="4358" width="11" style="744"/>
    <col min="4359" max="4359" width="22.375" style="744" customWidth="1"/>
    <col min="4360" max="4614" width="11" style="744"/>
    <col min="4615" max="4615" width="22.375" style="744" customWidth="1"/>
    <col min="4616" max="4870" width="11" style="744"/>
    <col min="4871" max="4871" width="22.375" style="744" customWidth="1"/>
    <col min="4872" max="5126" width="11" style="744"/>
    <col min="5127" max="5127" width="22.375" style="744" customWidth="1"/>
    <col min="5128" max="5382" width="11" style="744"/>
    <col min="5383" max="5383" width="22.375" style="744" customWidth="1"/>
    <col min="5384" max="5638" width="11" style="744"/>
    <col min="5639" max="5639" width="22.375" style="744" customWidth="1"/>
    <col min="5640" max="5894" width="11" style="744"/>
    <col min="5895" max="5895" width="22.375" style="744" customWidth="1"/>
    <col min="5896" max="6150" width="11" style="744"/>
    <col min="6151" max="6151" width="22.375" style="744" customWidth="1"/>
    <col min="6152" max="6406" width="11" style="744"/>
    <col min="6407" max="6407" width="22.375" style="744" customWidth="1"/>
    <col min="6408" max="6662" width="11" style="744"/>
    <col min="6663" max="6663" width="22.375" style="744" customWidth="1"/>
    <col min="6664" max="6918" width="11" style="744"/>
    <col min="6919" max="6919" width="22.375" style="744" customWidth="1"/>
    <col min="6920" max="7174" width="11" style="744"/>
    <col min="7175" max="7175" width="22.375" style="744" customWidth="1"/>
    <col min="7176" max="7430" width="11" style="744"/>
    <col min="7431" max="7431" width="22.375" style="744" customWidth="1"/>
    <col min="7432" max="7686" width="11" style="744"/>
    <col min="7687" max="7687" width="22.375" style="744" customWidth="1"/>
    <col min="7688" max="7942" width="11" style="744"/>
    <col min="7943" max="7943" width="22.375" style="744" customWidth="1"/>
    <col min="7944" max="8198" width="11" style="744"/>
    <col min="8199" max="8199" width="22.375" style="744" customWidth="1"/>
    <col min="8200" max="8454" width="11" style="744"/>
    <col min="8455" max="8455" width="22.375" style="744" customWidth="1"/>
    <col min="8456" max="8710" width="11" style="744"/>
    <col min="8711" max="8711" width="22.375" style="744" customWidth="1"/>
    <col min="8712" max="8966" width="11" style="744"/>
    <col min="8967" max="8967" width="22.375" style="744" customWidth="1"/>
    <col min="8968" max="9222" width="11" style="744"/>
    <col min="9223" max="9223" width="22.375" style="744" customWidth="1"/>
    <col min="9224" max="9478" width="11" style="744"/>
    <col min="9479" max="9479" width="22.375" style="744" customWidth="1"/>
    <col min="9480" max="9734" width="11" style="744"/>
    <col min="9735" max="9735" width="22.375" style="744" customWidth="1"/>
    <col min="9736" max="9990" width="11" style="744"/>
    <col min="9991" max="9991" width="22.375" style="744" customWidth="1"/>
    <col min="9992" max="10246" width="11" style="744"/>
    <col min="10247" max="10247" width="22.375" style="744" customWidth="1"/>
    <col min="10248" max="10502" width="11" style="744"/>
    <col min="10503" max="10503" width="22.375" style="744" customWidth="1"/>
    <col min="10504" max="10758" width="11" style="744"/>
    <col min="10759" max="10759" width="22.375" style="744" customWidth="1"/>
    <col min="10760" max="11014" width="11" style="744"/>
    <col min="11015" max="11015" width="22.375" style="744" customWidth="1"/>
    <col min="11016" max="11270" width="11" style="744"/>
    <col min="11271" max="11271" width="22.375" style="744" customWidth="1"/>
    <col min="11272" max="11526" width="11" style="744"/>
    <col min="11527" max="11527" width="22.375" style="744" customWidth="1"/>
    <col min="11528" max="11782" width="11" style="744"/>
    <col min="11783" max="11783" width="22.375" style="744" customWidth="1"/>
    <col min="11784" max="12038" width="11" style="744"/>
    <col min="12039" max="12039" width="22.375" style="744" customWidth="1"/>
    <col min="12040" max="12294" width="11" style="744"/>
    <col min="12295" max="12295" width="22.375" style="744" customWidth="1"/>
    <col min="12296" max="12550" width="11" style="744"/>
    <col min="12551" max="12551" width="22.375" style="744" customWidth="1"/>
    <col min="12552" max="12806" width="11" style="744"/>
    <col min="12807" max="12807" width="22.375" style="744" customWidth="1"/>
    <col min="12808" max="13062" width="11" style="744"/>
    <col min="13063" max="13063" width="22.375" style="744" customWidth="1"/>
    <col min="13064" max="13318" width="11" style="744"/>
    <col min="13319" max="13319" width="22.375" style="744" customWidth="1"/>
    <col min="13320" max="13574" width="11" style="744"/>
    <col min="13575" max="13575" width="22.375" style="744" customWidth="1"/>
    <col min="13576" max="13830" width="11" style="744"/>
    <col min="13831" max="13831" width="22.375" style="744" customWidth="1"/>
    <col min="13832" max="14086" width="11" style="744"/>
    <col min="14087" max="14087" width="22.375" style="744" customWidth="1"/>
    <col min="14088" max="14342" width="11" style="744"/>
    <col min="14343" max="14343" width="22.375" style="744" customWidth="1"/>
    <col min="14344" max="14598" width="11" style="744"/>
    <col min="14599" max="14599" width="22.375" style="744" customWidth="1"/>
    <col min="14600" max="14854" width="11" style="744"/>
    <col min="14855" max="14855" width="22.375" style="744" customWidth="1"/>
    <col min="14856" max="15110" width="11" style="744"/>
    <col min="15111" max="15111" width="22.375" style="744" customWidth="1"/>
    <col min="15112" max="15366" width="11" style="744"/>
    <col min="15367" max="15367" width="22.375" style="744" customWidth="1"/>
    <col min="15368" max="15622" width="11" style="744"/>
    <col min="15623" max="15623" width="22.375" style="744" customWidth="1"/>
    <col min="15624" max="15878" width="11" style="744"/>
    <col min="15879" max="15879" width="22.375" style="744" customWidth="1"/>
    <col min="15880" max="16134" width="11" style="744"/>
    <col min="16135" max="16135" width="22.375" style="744" customWidth="1"/>
    <col min="16136" max="16384" width="11" style="744"/>
  </cols>
  <sheetData>
    <row r="1" spans="1:11">
      <c r="A1" s="61"/>
      <c r="B1" s="61"/>
      <c r="C1" s="61"/>
      <c r="D1" s="61"/>
      <c r="E1" s="61"/>
      <c r="F1" s="61"/>
      <c r="G1" s="61"/>
      <c r="H1" s="61"/>
      <c r="I1" s="61"/>
      <c r="J1" s="61"/>
      <c r="K1" s="61"/>
    </row>
    <row r="2" spans="1:11">
      <c r="A2" s="61"/>
      <c r="B2" s="772" t="s">
        <v>258</v>
      </c>
      <c r="C2" s="772"/>
      <c r="D2" s="772"/>
      <c r="E2" s="772"/>
      <c r="F2" s="772"/>
      <c r="G2" s="772"/>
      <c r="H2" s="772"/>
      <c r="I2" s="772"/>
      <c r="J2" s="772"/>
      <c r="K2" s="772"/>
    </row>
    <row r="3" spans="1:11" ht="21.95" customHeight="1">
      <c r="A3" s="61"/>
      <c r="B3" s="773"/>
      <c r="C3" s="61"/>
      <c r="D3" s="61"/>
      <c r="E3" s="61"/>
      <c r="F3" s="61"/>
      <c r="G3" s="61"/>
      <c r="H3" s="61"/>
      <c r="I3" s="61"/>
      <c r="J3" s="61"/>
      <c r="K3" s="61"/>
    </row>
    <row r="4" spans="1:11" ht="51" customHeight="1">
      <c r="A4" s="61"/>
      <c r="B4" s="1298" t="s">
        <v>751</v>
      </c>
      <c r="C4" s="1298"/>
      <c r="D4" s="1298"/>
      <c r="E4" s="1298"/>
      <c r="F4" s="1298"/>
      <c r="G4" s="1298"/>
      <c r="H4" s="1298"/>
      <c r="I4" s="1252"/>
    </row>
    <row r="5" spans="1:11" ht="50.25" customHeight="1">
      <c r="A5" s="61"/>
      <c r="B5" s="1298" t="s">
        <v>752</v>
      </c>
      <c r="C5" s="1298"/>
      <c r="D5" s="1298"/>
      <c r="E5" s="1298"/>
      <c r="F5" s="1298"/>
      <c r="G5" s="1298"/>
      <c r="H5" s="1298"/>
      <c r="I5" s="1252"/>
    </row>
    <row r="6" spans="1:11" s="309" customFormat="1">
      <c r="A6" s="774"/>
      <c r="B6" s="774"/>
      <c r="C6" s="774"/>
      <c r="D6" s="774"/>
      <c r="E6" s="774"/>
      <c r="F6" s="774"/>
      <c r="G6" s="774"/>
      <c r="H6" s="774"/>
      <c r="I6" s="774"/>
      <c r="J6" s="774"/>
      <c r="K6" s="774"/>
    </row>
    <row r="7" spans="1:11">
      <c r="A7" s="61"/>
      <c r="B7" s="61"/>
      <c r="C7" s="61"/>
      <c r="D7" s="61"/>
      <c r="E7" s="61"/>
      <c r="F7" s="61"/>
      <c r="G7" s="61"/>
      <c r="H7" s="61"/>
      <c r="I7" s="61"/>
      <c r="J7" s="61"/>
      <c r="K7" s="61"/>
    </row>
    <row r="8" spans="1:11">
      <c r="A8" s="61"/>
      <c r="B8" s="61"/>
      <c r="C8" s="61"/>
      <c r="D8" s="61"/>
      <c r="E8" s="61"/>
      <c r="F8" s="61"/>
      <c r="G8" s="61"/>
      <c r="H8" s="61"/>
      <c r="I8" s="61"/>
      <c r="J8" s="61"/>
      <c r="K8" s="61"/>
    </row>
    <row r="9" spans="1:11">
      <c r="A9" s="61"/>
      <c r="B9" s="61"/>
      <c r="C9" s="61"/>
      <c r="D9" s="61"/>
      <c r="E9" s="61"/>
      <c r="F9" s="61"/>
      <c r="G9" s="61"/>
      <c r="H9" s="61"/>
      <c r="I9" s="61"/>
      <c r="J9" s="61"/>
      <c r="K9" s="61"/>
    </row>
    <row r="10" spans="1:11">
      <c r="A10" s="61"/>
      <c r="B10" s="61"/>
      <c r="C10" s="61"/>
      <c r="D10" s="61"/>
      <c r="E10" s="61"/>
      <c r="F10" s="341"/>
      <c r="G10" s="61"/>
      <c r="H10" s="61"/>
      <c r="I10" s="61"/>
      <c r="J10" s="61"/>
      <c r="K10" s="61"/>
    </row>
    <row r="11" spans="1:11">
      <c r="A11" s="61"/>
      <c r="B11" s="61"/>
      <c r="C11" s="61"/>
      <c r="D11" s="61"/>
      <c r="E11" s="61"/>
      <c r="F11" s="61"/>
      <c r="G11" s="61"/>
      <c r="H11" s="61"/>
      <c r="I11" s="61"/>
      <c r="J11" s="61"/>
      <c r="K11" s="61"/>
    </row>
    <row r="12" spans="1:11">
      <c r="A12" s="61"/>
      <c r="B12" s="61"/>
      <c r="C12" s="61"/>
      <c r="D12" s="61"/>
      <c r="E12" s="61"/>
      <c r="F12" s="61"/>
      <c r="G12" s="61"/>
      <c r="H12" s="61"/>
      <c r="I12" s="61"/>
      <c r="J12" s="61"/>
      <c r="K12" s="61"/>
    </row>
    <row r="13" spans="1:11">
      <c r="A13" s="61"/>
      <c r="B13" s="61"/>
      <c r="C13" s="61"/>
      <c r="D13" s="61"/>
      <c r="E13" s="61"/>
      <c r="F13" s="61"/>
      <c r="G13" s="61"/>
      <c r="H13" s="61"/>
      <c r="I13" s="61"/>
      <c r="J13" s="61"/>
      <c r="K13" s="61"/>
    </row>
    <row r="14" spans="1:11">
      <c r="A14" s="61"/>
      <c r="B14" s="61"/>
      <c r="C14" s="61"/>
      <c r="D14" s="61"/>
      <c r="E14" s="61"/>
      <c r="F14" s="61"/>
      <c r="G14" s="61"/>
      <c r="H14" s="61"/>
      <c r="I14" s="61"/>
      <c r="J14" s="61"/>
      <c r="K14" s="61"/>
    </row>
    <row r="15" spans="1:11">
      <c r="A15" s="61"/>
      <c r="B15" s="61"/>
      <c r="C15" s="61"/>
      <c r="D15" s="61"/>
      <c r="E15" s="61"/>
      <c r="F15" s="61"/>
      <c r="G15" s="61"/>
      <c r="H15" s="61"/>
      <c r="I15" s="61"/>
      <c r="J15" s="61"/>
      <c r="K15" s="61"/>
    </row>
    <row r="16" spans="1:11">
      <c r="A16" s="61"/>
      <c r="B16" s="61"/>
      <c r="C16" s="61"/>
      <c r="D16" s="61"/>
      <c r="E16" s="61"/>
      <c r="F16" s="61"/>
      <c r="G16" s="61"/>
      <c r="H16" s="61"/>
      <c r="I16" s="61"/>
      <c r="J16" s="61"/>
      <c r="K16" s="61"/>
    </row>
    <row r="17" spans="1:11">
      <c r="A17" s="61"/>
      <c r="B17" s="61"/>
      <c r="C17" s="61"/>
      <c r="D17" s="61"/>
      <c r="E17" s="61"/>
      <c r="F17" s="61"/>
      <c r="G17" s="61"/>
      <c r="H17" s="61"/>
      <c r="I17" s="61"/>
      <c r="J17" s="61"/>
      <c r="K17" s="61"/>
    </row>
  </sheetData>
  <mergeCells count="2">
    <mergeCell ref="B4:H4"/>
    <mergeCell ref="B5:H5"/>
  </mergeCells>
  <pageMargins left="0.23622047244094491" right="0.23622047244094491" top="0.74803149606299213" bottom="0.74803149606299213" header="0.31496062992125984" footer="0.31496062992125984"/>
  <pageSetup paperSize="9" scale="80" orientation="portrait" r:id="rId1"/>
  <headerFooter>
    <oddHeader>&amp;L&amp;A</oddHeader>
  </headerFooter>
  <colBreaks count="1" manualBreakCount="1">
    <brk id="9"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I108"/>
  <sheetViews>
    <sheetView showGridLines="0" view="pageBreakPreview" zoomScaleNormal="40" zoomScaleSheetLayoutView="100" zoomScalePageLayoutView="70" workbookViewId="0">
      <selection activeCell="G25" sqref="G25"/>
    </sheetView>
  </sheetViews>
  <sheetFormatPr defaultColWidth="11" defaultRowHeight="20.100000000000001" customHeight="1"/>
  <cols>
    <col min="1" max="1" width="3.25" style="744" customWidth="1"/>
    <col min="2" max="2" width="30.125" style="744" customWidth="1"/>
    <col min="3" max="3" width="11" style="1030" customWidth="1"/>
    <col min="4" max="4" width="9.375" style="744" customWidth="1"/>
    <col min="5" max="5" width="10.25" style="744" customWidth="1"/>
    <col min="6" max="6" width="10.375" style="744" customWidth="1"/>
    <col min="7" max="7" width="11" style="744" customWidth="1"/>
    <col min="8" max="8" width="8.625" style="744" customWidth="1"/>
    <col min="9" max="9" width="12.25" style="744" customWidth="1"/>
    <col min="10" max="13" width="11" style="744"/>
    <col min="14" max="14" width="10.375" style="744" customWidth="1"/>
    <col min="15" max="15" width="0" style="744" hidden="1" customWidth="1"/>
    <col min="16" max="16384" width="11" style="744"/>
  </cols>
  <sheetData>
    <row r="1" spans="2:9" ht="13.5" customHeight="1"/>
    <row r="2" spans="2:9" ht="20.100000000000001" customHeight="1">
      <c r="B2" s="1313" t="str">
        <f>UPPER("Consolidated statement of changes in shareholders' equity - Group share")</f>
        <v>CONSOLIDATED STATEMENT OF CHANGES IN SHAREHOLDERS' EQUITY - GROUP SHARE</v>
      </c>
      <c r="C2" s="1313"/>
      <c r="D2" s="1313"/>
      <c r="E2" s="1313"/>
      <c r="F2" s="1313"/>
      <c r="G2" s="1313"/>
      <c r="H2" s="1313"/>
      <c r="I2" s="1313"/>
    </row>
    <row r="3" spans="2:9" ht="9.75" customHeight="1"/>
    <row r="4" spans="2:9" s="632" customFormat="1" ht="17.25" customHeight="1">
      <c r="B4" s="1255" t="s">
        <v>13</v>
      </c>
      <c r="C4" s="1324" t="s">
        <v>92</v>
      </c>
      <c r="D4" s="1324"/>
      <c r="E4" s="1325" t="s">
        <v>93</v>
      </c>
      <c r="F4" s="1325" t="s">
        <v>94</v>
      </c>
      <c r="G4" s="1324" t="s">
        <v>66</v>
      </c>
      <c r="H4" s="1324"/>
      <c r="I4" s="1325" t="s">
        <v>95</v>
      </c>
    </row>
    <row r="5" spans="2:9" s="632" customFormat="1" ht="19.5" customHeight="1">
      <c r="B5" s="1256"/>
      <c r="C5" s="1295" t="s">
        <v>96</v>
      </c>
      <c r="D5" s="1256" t="s">
        <v>97</v>
      </c>
      <c r="E5" s="1326"/>
      <c r="F5" s="1326"/>
      <c r="G5" s="1256" t="s">
        <v>96</v>
      </c>
      <c r="H5" s="1256" t="s">
        <v>97</v>
      </c>
      <c r="I5" s="1326"/>
    </row>
    <row r="6" spans="2:9" ht="12.75" customHeight="1">
      <c r="B6" s="916" t="s">
        <v>860</v>
      </c>
      <c r="C6" s="1296">
        <v>2377678160</v>
      </c>
      <c r="D6" s="82">
        <v>7493</v>
      </c>
      <c r="E6" s="81">
        <v>98254</v>
      </c>
      <c r="F6" s="81">
        <v>-1203</v>
      </c>
      <c r="G6" s="81">
        <v>-109214448</v>
      </c>
      <c r="H6" s="81">
        <v>-4303</v>
      </c>
      <c r="I6" s="81">
        <v>100241</v>
      </c>
    </row>
    <row r="7" spans="2:9" ht="12.75" customHeight="1">
      <c r="B7" s="276" t="s">
        <v>98</v>
      </c>
      <c r="C7" s="418" t="s">
        <v>14</v>
      </c>
      <c r="D7" s="18" t="s">
        <v>14</v>
      </c>
      <c r="E7" s="19">
        <v>-7378</v>
      </c>
      <c r="F7" s="279" t="s">
        <v>14</v>
      </c>
      <c r="G7" s="279" t="s">
        <v>14</v>
      </c>
      <c r="H7" s="279" t="s">
        <v>14</v>
      </c>
      <c r="I7" s="259">
        <v>-7378</v>
      </c>
    </row>
    <row r="8" spans="2:9" ht="12.75" customHeight="1">
      <c r="B8" s="276" t="s">
        <v>160</v>
      </c>
      <c r="C8" s="418" t="s">
        <v>14</v>
      </c>
      <c r="D8" s="18" t="s">
        <v>14</v>
      </c>
      <c r="E8" s="19">
        <v>4244</v>
      </c>
      <c r="F8" s="279" t="s">
        <v>14</v>
      </c>
      <c r="G8" s="279" t="s">
        <v>14</v>
      </c>
      <c r="H8" s="279" t="s">
        <v>14</v>
      </c>
      <c r="I8" s="259">
        <v>4244</v>
      </c>
    </row>
    <row r="9" spans="2:9" ht="12.75" customHeight="1">
      <c r="B9" s="276" t="s">
        <v>104</v>
      </c>
      <c r="C9" s="418" t="s">
        <v>14</v>
      </c>
      <c r="D9" s="18" t="s">
        <v>14</v>
      </c>
      <c r="E9" s="19">
        <v>-907</v>
      </c>
      <c r="F9" s="279">
        <v>-6275</v>
      </c>
      <c r="G9" s="279" t="s">
        <v>14</v>
      </c>
      <c r="H9" s="279" t="s">
        <v>14</v>
      </c>
      <c r="I9" s="259">
        <v>-7182</v>
      </c>
    </row>
    <row r="10" spans="2:9" ht="12.75" customHeight="1">
      <c r="B10" s="276" t="s">
        <v>99</v>
      </c>
      <c r="C10" s="418">
        <v>7589365</v>
      </c>
      <c r="D10" s="18">
        <v>25</v>
      </c>
      <c r="E10" s="19">
        <v>395</v>
      </c>
      <c r="F10" s="279" t="s">
        <v>14</v>
      </c>
      <c r="G10" s="279" t="s">
        <v>14</v>
      </c>
      <c r="H10" s="279" t="s">
        <v>14</v>
      </c>
      <c r="I10" s="259">
        <v>420</v>
      </c>
    </row>
    <row r="11" spans="2:9" ht="12.75" customHeight="1">
      <c r="B11" s="276" t="s">
        <v>100</v>
      </c>
      <c r="C11" s="418" t="s">
        <v>14</v>
      </c>
      <c r="D11" s="18" t="s">
        <v>14</v>
      </c>
      <c r="E11" s="19" t="s">
        <v>14</v>
      </c>
      <c r="F11" s="279" t="s">
        <v>14</v>
      </c>
      <c r="G11" s="279">
        <v>-4386300</v>
      </c>
      <c r="H11" s="279">
        <v>-283</v>
      </c>
      <c r="I11" s="259">
        <v>-283</v>
      </c>
    </row>
    <row r="12" spans="2:9" ht="12.75" customHeight="1">
      <c r="B12" s="276" t="s">
        <v>169</v>
      </c>
      <c r="C12" s="418" t="s">
        <v>14</v>
      </c>
      <c r="D12" s="18" t="s">
        <v>14</v>
      </c>
      <c r="E12" s="19">
        <v>-232</v>
      </c>
      <c r="F12" s="279" t="s">
        <v>14</v>
      </c>
      <c r="G12" s="279">
        <v>4239335</v>
      </c>
      <c r="H12" s="279">
        <v>232</v>
      </c>
      <c r="I12" s="259" t="s">
        <v>14</v>
      </c>
    </row>
    <row r="13" spans="2:9" ht="12.75" customHeight="1">
      <c r="B13" s="276" t="s">
        <v>105</v>
      </c>
      <c r="C13" s="418" t="s">
        <v>14</v>
      </c>
      <c r="D13" s="18" t="s">
        <v>14</v>
      </c>
      <c r="E13" s="19">
        <v>114</v>
      </c>
      <c r="F13" s="279" t="s">
        <v>14</v>
      </c>
      <c r="G13" s="279" t="s">
        <v>14</v>
      </c>
      <c r="H13" s="279" t="s">
        <v>14</v>
      </c>
      <c r="I13" s="259">
        <v>114</v>
      </c>
    </row>
    <row r="14" spans="2:9" ht="12.75" customHeight="1">
      <c r="B14" s="276" t="s">
        <v>101</v>
      </c>
      <c r="C14" s="418" t="s">
        <v>14</v>
      </c>
      <c r="D14" s="18" t="s">
        <v>14</v>
      </c>
      <c r="E14" s="19" t="s">
        <v>14</v>
      </c>
      <c r="F14" s="279" t="s">
        <v>14</v>
      </c>
      <c r="G14" s="279" t="s">
        <v>14</v>
      </c>
      <c r="H14" s="279" t="s">
        <v>14</v>
      </c>
      <c r="I14" s="259" t="s">
        <v>14</v>
      </c>
    </row>
    <row r="15" spans="2:9" ht="12.75" customHeight="1">
      <c r="B15" s="276" t="s">
        <v>102</v>
      </c>
      <c r="C15" s="418" t="s">
        <v>14</v>
      </c>
      <c r="D15" s="18" t="s">
        <v>14</v>
      </c>
      <c r="E15" s="19" t="s">
        <v>14</v>
      </c>
      <c r="F15" s="279" t="s">
        <v>14</v>
      </c>
      <c r="G15" s="279" t="s">
        <v>14</v>
      </c>
      <c r="H15" s="279" t="s">
        <v>14</v>
      </c>
      <c r="I15" s="259" t="s">
        <v>14</v>
      </c>
    </row>
    <row r="16" spans="2:9" ht="12.75" customHeight="1">
      <c r="B16" s="276" t="s">
        <v>103</v>
      </c>
      <c r="C16" s="418" t="s">
        <v>14</v>
      </c>
      <c r="D16" s="18" t="s">
        <v>14</v>
      </c>
      <c r="E16" s="19">
        <v>148</v>
      </c>
      <c r="F16" s="279">
        <v>-2</v>
      </c>
      <c r="G16" s="279" t="s">
        <v>14</v>
      </c>
      <c r="H16" s="279" t="s">
        <v>14</v>
      </c>
      <c r="I16" s="259">
        <v>146</v>
      </c>
    </row>
    <row r="17" spans="2:9" ht="12.75" customHeight="1">
      <c r="B17" s="278" t="s">
        <v>106</v>
      </c>
      <c r="C17" s="421" t="s">
        <v>14</v>
      </c>
      <c r="D17" s="21" t="s">
        <v>14</v>
      </c>
      <c r="E17" s="22">
        <v>8</v>
      </c>
      <c r="F17" s="280" t="s">
        <v>14</v>
      </c>
      <c r="G17" s="280" t="s">
        <v>14</v>
      </c>
      <c r="H17" s="280" t="s">
        <v>14</v>
      </c>
      <c r="I17" s="29">
        <v>8</v>
      </c>
    </row>
    <row r="18" spans="2:9" s="1075" customFormat="1" ht="12.75" customHeight="1">
      <c r="B18" s="916" t="s">
        <v>163</v>
      </c>
      <c r="C18" s="1296">
        <v>2385267525</v>
      </c>
      <c r="D18" s="82">
        <v>7518</v>
      </c>
      <c r="E18" s="81">
        <v>94646</v>
      </c>
      <c r="F18" s="81">
        <v>-7480</v>
      </c>
      <c r="G18" s="81">
        <v>-109361413</v>
      </c>
      <c r="H18" s="81">
        <v>-4354</v>
      </c>
      <c r="I18" s="81">
        <v>90330</v>
      </c>
    </row>
    <row r="19" spans="2:9" ht="12.75" customHeight="1">
      <c r="B19" s="276" t="s">
        <v>98</v>
      </c>
      <c r="C19" s="418" t="s">
        <v>14</v>
      </c>
      <c r="D19" s="18" t="s">
        <v>14</v>
      </c>
      <c r="E19" s="19">
        <v>-6303</v>
      </c>
      <c r="F19" s="279" t="s">
        <v>14</v>
      </c>
      <c r="G19" s="279" t="s">
        <v>14</v>
      </c>
      <c r="H19" s="279" t="s">
        <v>14</v>
      </c>
      <c r="I19" s="259">
        <v>-6303</v>
      </c>
    </row>
    <row r="20" spans="2:9" ht="12.75" customHeight="1">
      <c r="B20" s="276" t="s">
        <v>183</v>
      </c>
      <c r="C20" s="418" t="s">
        <v>14</v>
      </c>
      <c r="D20" s="18" t="s">
        <v>14</v>
      </c>
      <c r="E20" s="19">
        <v>5087</v>
      </c>
      <c r="F20" s="279" t="s">
        <v>14</v>
      </c>
      <c r="G20" s="279" t="s">
        <v>14</v>
      </c>
      <c r="H20" s="279" t="s">
        <v>14</v>
      </c>
      <c r="I20" s="259">
        <v>5087</v>
      </c>
    </row>
    <row r="21" spans="2:9" ht="12.75" customHeight="1">
      <c r="B21" s="276" t="s">
        <v>104</v>
      </c>
      <c r="C21" s="418" t="s">
        <v>14</v>
      </c>
      <c r="D21" s="18" t="s">
        <v>14</v>
      </c>
      <c r="E21" s="19">
        <v>185</v>
      </c>
      <c r="F21" s="279">
        <v>-4639</v>
      </c>
      <c r="G21" s="279" t="s">
        <v>14</v>
      </c>
      <c r="H21" s="279" t="s">
        <v>14</v>
      </c>
      <c r="I21" s="259">
        <v>-4454</v>
      </c>
    </row>
    <row r="22" spans="2:9" ht="12.75" customHeight="1">
      <c r="B22" s="276" t="s">
        <v>99</v>
      </c>
      <c r="C22" s="418">
        <v>54790358</v>
      </c>
      <c r="D22" s="18">
        <v>152</v>
      </c>
      <c r="E22" s="19">
        <v>2159</v>
      </c>
      <c r="F22" s="279" t="s">
        <v>14</v>
      </c>
      <c r="G22" s="279" t="s">
        <v>14</v>
      </c>
      <c r="H22" s="279" t="s">
        <v>14</v>
      </c>
      <c r="I22" s="259">
        <v>2311</v>
      </c>
    </row>
    <row r="23" spans="2:9" ht="12.75" customHeight="1">
      <c r="B23" s="276" t="s">
        <v>100</v>
      </c>
      <c r="C23" s="418" t="s">
        <v>14</v>
      </c>
      <c r="D23" s="18" t="s">
        <v>14</v>
      </c>
      <c r="E23" s="19" t="s">
        <v>14</v>
      </c>
      <c r="F23" s="279" t="s">
        <v>14</v>
      </c>
      <c r="G23" s="279">
        <v>-4711935</v>
      </c>
      <c r="H23" s="279">
        <v>-237</v>
      </c>
      <c r="I23" s="259">
        <v>-237</v>
      </c>
    </row>
    <row r="24" spans="2:9" ht="12.75" customHeight="1">
      <c r="B24" s="276" t="s">
        <v>193</v>
      </c>
      <c r="C24" s="418" t="s">
        <v>14</v>
      </c>
      <c r="D24" s="18" t="s">
        <v>14</v>
      </c>
      <c r="E24" s="19">
        <v>-6</v>
      </c>
      <c r="F24" s="279" t="s">
        <v>14</v>
      </c>
      <c r="G24" s="279">
        <v>105590</v>
      </c>
      <c r="H24" s="279">
        <v>6</v>
      </c>
      <c r="I24" s="259" t="s">
        <v>14</v>
      </c>
    </row>
    <row r="25" spans="2:9" ht="12.75" customHeight="1">
      <c r="B25" s="276" t="s">
        <v>105</v>
      </c>
      <c r="C25" s="418" t="s">
        <v>14</v>
      </c>
      <c r="D25" s="18" t="s">
        <v>14</v>
      </c>
      <c r="E25" s="19">
        <v>101</v>
      </c>
      <c r="F25" s="279" t="s">
        <v>14</v>
      </c>
      <c r="G25" s="279" t="s">
        <v>14</v>
      </c>
      <c r="H25" s="279" t="s">
        <v>14</v>
      </c>
      <c r="I25" s="259">
        <v>101</v>
      </c>
    </row>
    <row r="26" spans="2:9" ht="12.75" customHeight="1">
      <c r="B26" s="276" t="s">
        <v>101</v>
      </c>
      <c r="C26" s="418" t="s">
        <v>14</v>
      </c>
      <c r="D26" s="18" t="s">
        <v>14</v>
      </c>
      <c r="E26" s="19" t="s">
        <v>14</v>
      </c>
      <c r="F26" s="279" t="s">
        <v>14</v>
      </c>
      <c r="G26" s="279" t="s">
        <v>14</v>
      </c>
      <c r="H26" s="279" t="s">
        <v>14</v>
      </c>
      <c r="I26" s="259" t="s">
        <v>14</v>
      </c>
    </row>
    <row r="27" spans="2:9" ht="12.75" customHeight="1">
      <c r="B27" s="276" t="s">
        <v>191</v>
      </c>
      <c r="C27" s="418" t="s">
        <v>14</v>
      </c>
      <c r="D27" s="18" t="s">
        <v>14</v>
      </c>
      <c r="E27" s="19">
        <v>5616</v>
      </c>
      <c r="F27" s="279" t="s">
        <v>14</v>
      </c>
      <c r="G27" s="279" t="s">
        <v>14</v>
      </c>
      <c r="H27" s="279" t="s">
        <v>14</v>
      </c>
      <c r="I27" s="259">
        <v>5616</v>
      </c>
    </row>
    <row r="28" spans="2:9" ht="12.75" customHeight="1">
      <c r="B28" s="276" t="s">
        <v>192</v>
      </c>
      <c r="C28" s="418" t="s">
        <v>14</v>
      </c>
      <c r="D28" s="18" t="s">
        <v>14</v>
      </c>
      <c r="E28" s="19">
        <v>-114</v>
      </c>
      <c r="F28" s="279" t="s">
        <v>14</v>
      </c>
      <c r="G28" s="279" t="s">
        <v>14</v>
      </c>
      <c r="H28" s="279" t="s">
        <v>14</v>
      </c>
      <c r="I28" s="259">
        <v>-114</v>
      </c>
    </row>
    <row r="29" spans="2:9" ht="12.75" customHeight="1">
      <c r="B29" s="278" t="s">
        <v>103</v>
      </c>
      <c r="C29" s="421" t="s">
        <v>14</v>
      </c>
      <c r="D29" s="21" t="s">
        <v>14</v>
      </c>
      <c r="E29" s="22">
        <v>23</v>
      </c>
      <c r="F29" s="280" t="s">
        <v>14</v>
      </c>
      <c r="G29" s="280" t="s">
        <v>14</v>
      </c>
      <c r="H29" s="280" t="s">
        <v>14</v>
      </c>
      <c r="I29" s="29">
        <v>23</v>
      </c>
    </row>
    <row r="30" spans="2:9" ht="12.75" customHeight="1">
      <c r="B30" s="278" t="s">
        <v>106</v>
      </c>
      <c r="C30" s="421" t="s">
        <v>14</v>
      </c>
      <c r="D30" s="21" t="s">
        <v>14</v>
      </c>
      <c r="E30" s="22">
        <v>134</v>
      </c>
      <c r="F30" s="280" t="s">
        <v>14</v>
      </c>
      <c r="G30" s="280" t="s">
        <v>14</v>
      </c>
      <c r="H30" s="280" t="s">
        <v>14</v>
      </c>
      <c r="I30" s="29">
        <v>134</v>
      </c>
    </row>
    <row r="31" spans="2:9" s="1075" customFormat="1" ht="12.75" customHeight="1">
      <c r="B31" s="916" t="s">
        <v>182</v>
      </c>
      <c r="C31" s="1296">
        <v>2440057883</v>
      </c>
      <c r="D31" s="82">
        <v>7670</v>
      </c>
      <c r="E31" s="81">
        <v>101528</v>
      </c>
      <c r="F31" s="81">
        <v>-12119</v>
      </c>
      <c r="G31" s="81">
        <v>-113967758</v>
      </c>
      <c r="H31" s="81">
        <v>-4585</v>
      </c>
      <c r="I31" s="81">
        <v>92494</v>
      </c>
    </row>
    <row r="32" spans="2:9" ht="12.75" customHeight="1">
      <c r="B32" s="276" t="s">
        <v>98</v>
      </c>
      <c r="C32" s="418" t="s">
        <v>14</v>
      </c>
      <c r="D32" s="18" t="s">
        <v>14</v>
      </c>
      <c r="E32" s="19">
        <v>-6512</v>
      </c>
      <c r="F32" s="279" t="s">
        <v>14</v>
      </c>
      <c r="G32" s="279" t="s">
        <v>14</v>
      </c>
      <c r="H32" s="279" t="s">
        <v>14</v>
      </c>
      <c r="I32" s="259">
        <v>-6512</v>
      </c>
    </row>
    <row r="33" spans="2:9" ht="12.75" customHeight="1">
      <c r="B33" s="276" t="s">
        <v>222</v>
      </c>
      <c r="C33" s="418" t="s">
        <v>14</v>
      </c>
      <c r="D33" s="18" t="s">
        <v>14</v>
      </c>
      <c r="E33" s="19">
        <v>6196</v>
      </c>
      <c r="F33" s="279" t="s">
        <v>14</v>
      </c>
      <c r="G33" s="279" t="s">
        <v>14</v>
      </c>
      <c r="H33" s="279" t="s">
        <v>14</v>
      </c>
      <c r="I33" s="259">
        <v>6196</v>
      </c>
    </row>
    <row r="34" spans="2:9" ht="12.75" customHeight="1">
      <c r="B34" s="276" t="s">
        <v>104</v>
      </c>
      <c r="C34" s="418" t="s">
        <v>14</v>
      </c>
      <c r="D34" s="18" t="s">
        <v>14</v>
      </c>
      <c r="E34" s="19">
        <v>-108</v>
      </c>
      <c r="F34" s="279">
        <v>-1752</v>
      </c>
      <c r="G34" s="279" t="s">
        <v>14</v>
      </c>
      <c r="H34" s="279" t="s">
        <v>14</v>
      </c>
      <c r="I34" s="259">
        <v>-1860</v>
      </c>
    </row>
    <row r="35" spans="2:9" ht="12.75" customHeight="1">
      <c r="B35" s="276" t="s">
        <v>99</v>
      </c>
      <c r="C35" s="418">
        <v>90639247</v>
      </c>
      <c r="D35" s="18">
        <v>251</v>
      </c>
      <c r="E35" s="19">
        <v>3553</v>
      </c>
      <c r="F35" s="279" t="s">
        <v>14</v>
      </c>
      <c r="G35" s="279" t="s">
        <v>14</v>
      </c>
      <c r="H35" s="279" t="s">
        <v>14</v>
      </c>
      <c r="I35" s="259">
        <v>3804</v>
      </c>
    </row>
    <row r="36" spans="2:9" ht="12.75" customHeight="1">
      <c r="B36" s="276" t="s">
        <v>100</v>
      </c>
      <c r="C36" s="418" t="s">
        <v>14</v>
      </c>
      <c r="D36" s="18" t="s">
        <v>14</v>
      </c>
      <c r="E36" s="19" t="s">
        <v>14</v>
      </c>
      <c r="F36" s="279" t="s">
        <v>14</v>
      </c>
      <c r="G36" s="279" t="s">
        <v>14</v>
      </c>
      <c r="H36" s="279" t="s">
        <v>14</v>
      </c>
      <c r="I36" s="259" t="s">
        <v>14</v>
      </c>
    </row>
    <row r="37" spans="2:9" ht="12.75" customHeight="1">
      <c r="B37" s="276" t="s">
        <v>193</v>
      </c>
      <c r="C37" s="418" t="s">
        <v>14</v>
      </c>
      <c r="D37" s="18" t="s">
        <v>14</v>
      </c>
      <c r="E37" s="19">
        <v>-163</v>
      </c>
      <c r="F37" s="279" t="s">
        <v>14</v>
      </c>
      <c r="G37" s="279">
        <v>3048668</v>
      </c>
      <c r="H37" s="279">
        <v>163</v>
      </c>
      <c r="I37" s="259" t="s">
        <v>14</v>
      </c>
    </row>
    <row r="38" spans="2:9" ht="12.75" customHeight="1">
      <c r="B38" s="276" t="s">
        <v>105</v>
      </c>
      <c r="C38" s="418" t="s">
        <v>14</v>
      </c>
      <c r="D38" s="18" t="s">
        <v>14</v>
      </c>
      <c r="E38" s="19">
        <v>112</v>
      </c>
      <c r="F38" s="279" t="s">
        <v>14</v>
      </c>
      <c r="G38" s="279" t="s">
        <v>14</v>
      </c>
      <c r="H38" s="279" t="s">
        <v>14</v>
      </c>
      <c r="I38" s="259">
        <v>112</v>
      </c>
    </row>
    <row r="39" spans="2:9" ht="12.75" customHeight="1">
      <c r="B39" s="276" t="s">
        <v>101</v>
      </c>
      <c r="C39" s="418">
        <v>-100331268</v>
      </c>
      <c r="D39" s="18">
        <v>-317</v>
      </c>
      <c r="E39" s="19">
        <v>-3505</v>
      </c>
      <c r="F39" s="279" t="s">
        <v>14</v>
      </c>
      <c r="G39" s="279">
        <v>100331268</v>
      </c>
      <c r="H39" s="279">
        <v>3822</v>
      </c>
      <c r="I39" s="259" t="s">
        <v>14</v>
      </c>
    </row>
    <row r="40" spans="2:9" ht="12.75" customHeight="1">
      <c r="B40" s="276" t="s">
        <v>191</v>
      </c>
      <c r="C40" s="418" t="s">
        <v>14</v>
      </c>
      <c r="D40" s="18" t="s">
        <v>14</v>
      </c>
      <c r="E40" s="19">
        <v>4711</v>
      </c>
      <c r="F40" s="279" t="s">
        <v>14</v>
      </c>
      <c r="G40" s="279" t="s">
        <v>14</v>
      </c>
      <c r="H40" s="279" t="s">
        <v>14</v>
      </c>
      <c r="I40" s="259">
        <v>4711</v>
      </c>
    </row>
    <row r="41" spans="2:9" ht="12.75" customHeight="1">
      <c r="B41" s="276" t="s">
        <v>192</v>
      </c>
      <c r="C41" s="418" t="s">
        <v>14</v>
      </c>
      <c r="D41" s="18" t="s">
        <v>14</v>
      </c>
      <c r="E41" s="19">
        <v>-203</v>
      </c>
      <c r="F41" s="279" t="s">
        <v>14</v>
      </c>
      <c r="G41" s="279" t="s">
        <v>14</v>
      </c>
      <c r="H41" s="279" t="s">
        <v>14</v>
      </c>
      <c r="I41" s="259">
        <v>-203</v>
      </c>
    </row>
    <row r="42" spans="2:9" ht="12.75" customHeight="1">
      <c r="B42" s="278" t="s">
        <v>103</v>
      </c>
      <c r="C42" s="421" t="s">
        <v>14</v>
      </c>
      <c r="D42" s="21" t="s">
        <v>14</v>
      </c>
      <c r="E42" s="22">
        <v>-98</v>
      </c>
      <c r="F42" s="280" t="s">
        <v>14</v>
      </c>
      <c r="G42" s="280" t="s">
        <v>14</v>
      </c>
      <c r="H42" s="280" t="s">
        <v>14</v>
      </c>
      <c r="I42" s="29">
        <v>-98</v>
      </c>
    </row>
    <row r="43" spans="2:9" ht="12.75" customHeight="1">
      <c r="B43" s="278" t="s">
        <v>106</v>
      </c>
      <c r="C43" s="421" t="s">
        <v>14</v>
      </c>
      <c r="D43" s="21" t="s">
        <v>14</v>
      </c>
      <c r="E43" s="22">
        <v>36</v>
      </c>
      <c r="F43" s="280" t="s">
        <v>14</v>
      </c>
      <c r="G43" s="280" t="s">
        <v>14</v>
      </c>
      <c r="H43" s="280" t="s">
        <v>14</v>
      </c>
      <c r="I43" s="29">
        <v>36</v>
      </c>
    </row>
    <row r="44" spans="2:9" s="1075" customFormat="1" ht="12.75" customHeight="1">
      <c r="B44" s="916" t="s">
        <v>223</v>
      </c>
      <c r="C44" s="1296">
        <f t="shared" ref="C44:I44" si="0">SUM(C31:C43)</f>
        <v>2430365862</v>
      </c>
      <c r="D44" s="82">
        <f t="shared" si="0"/>
        <v>7604</v>
      </c>
      <c r="E44" s="81">
        <f t="shared" si="0"/>
        <v>105547</v>
      </c>
      <c r="F44" s="81">
        <f t="shared" si="0"/>
        <v>-13871</v>
      </c>
      <c r="G44" s="81">
        <f t="shared" si="0"/>
        <v>-10587822</v>
      </c>
      <c r="H44" s="81">
        <f t="shared" si="0"/>
        <v>-600</v>
      </c>
      <c r="I44" s="81">
        <f t="shared" si="0"/>
        <v>98680</v>
      </c>
    </row>
    <row r="45" spans="2:9" ht="12.75" customHeight="1">
      <c r="B45" s="276" t="s">
        <v>98</v>
      </c>
      <c r="C45" s="449" t="s">
        <v>14</v>
      </c>
      <c r="D45" s="18" t="s">
        <v>14</v>
      </c>
      <c r="E45" s="19">
        <v>-6992</v>
      </c>
      <c r="F45" s="279" t="s">
        <v>14</v>
      </c>
      <c r="G45" s="279" t="s">
        <v>14</v>
      </c>
      <c r="H45" s="279" t="s">
        <v>14</v>
      </c>
      <c r="I45" s="259">
        <v>-6992</v>
      </c>
    </row>
    <row r="46" spans="2:9" ht="12.75" customHeight="1">
      <c r="B46" s="276" t="s">
        <v>861</v>
      </c>
      <c r="C46" s="449" t="s">
        <v>14</v>
      </c>
      <c r="D46" s="18" t="s">
        <v>14</v>
      </c>
      <c r="E46" s="19">
        <v>8631</v>
      </c>
      <c r="F46" s="279" t="s">
        <v>14</v>
      </c>
      <c r="G46" s="279" t="s">
        <v>14</v>
      </c>
      <c r="H46" s="279" t="s">
        <v>14</v>
      </c>
      <c r="I46" s="259">
        <v>8631</v>
      </c>
    </row>
    <row r="47" spans="2:9" ht="12.75" customHeight="1">
      <c r="B47" s="276" t="s">
        <v>104</v>
      </c>
      <c r="C47" s="449" t="s">
        <v>14</v>
      </c>
      <c r="D47" s="18" t="s">
        <v>14</v>
      </c>
      <c r="E47" s="19">
        <v>718</v>
      </c>
      <c r="F47" s="279">
        <v>5963</v>
      </c>
      <c r="G47" s="279" t="s">
        <v>14</v>
      </c>
      <c r="H47" s="279" t="s">
        <v>14</v>
      </c>
      <c r="I47" s="259">
        <v>6681</v>
      </c>
    </row>
    <row r="48" spans="2:9" ht="12.75" customHeight="1">
      <c r="B48" s="276" t="s">
        <v>99</v>
      </c>
      <c r="C48" s="418">
        <v>98623754</v>
      </c>
      <c r="D48" s="18">
        <v>278</v>
      </c>
      <c r="E48" s="19">
        <v>4431</v>
      </c>
      <c r="F48" s="279" t="s">
        <v>14</v>
      </c>
      <c r="G48" s="279" t="s">
        <v>14</v>
      </c>
      <c r="H48" s="279" t="s">
        <v>14</v>
      </c>
      <c r="I48" s="259">
        <v>4709</v>
      </c>
    </row>
    <row r="49" spans="2:9" ht="12.75" customHeight="1">
      <c r="B49" s="276" t="s">
        <v>100</v>
      </c>
      <c r="C49" s="418" t="s">
        <v>14</v>
      </c>
      <c r="D49" s="18" t="s">
        <v>14</v>
      </c>
      <c r="E49" s="19" t="s">
        <v>14</v>
      </c>
      <c r="F49" s="279" t="s">
        <v>14</v>
      </c>
      <c r="G49" s="279" t="s">
        <v>14</v>
      </c>
      <c r="H49" s="279" t="s">
        <v>14</v>
      </c>
      <c r="I49" s="259" t="s">
        <v>14</v>
      </c>
    </row>
    <row r="50" spans="2:9" ht="12.75" customHeight="1">
      <c r="B50" s="276" t="s">
        <v>193</v>
      </c>
      <c r="C50" s="418" t="s">
        <v>14</v>
      </c>
      <c r="D50" s="18" t="s">
        <v>14</v>
      </c>
      <c r="E50" s="19">
        <v>-142</v>
      </c>
      <c r="F50" s="279" t="s">
        <v>14</v>
      </c>
      <c r="G50" s="279">
        <v>2211066</v>
      </c>
      <c r="H50" s="279">
        <v>142</v>
      </c>
      <c r="I50" s="259" t="s">
        <v>14</v>
      </c>
    </row>
    <row r="51" spans="2:9" ht="12.75" customHeight="1">
      <c r="B51" s="276" t="s">
        <v>105</v>
      </c>
      <c r="C51" s="418" t="s">
        <v>14</v>
      </c>
      <c r="D51" s="18" t="s">
        <v>14</v>
      </c>
      <c r="E51" s="19">
        <v>151</v>
      </c>
      <c r="F51" s="279" t="s">
        <v>14</v>
      </c>
      <c r="G51" s="279" t="s">
        <v>14</v>
      </c>
      <c r="H51" s="279" t="s">
        <v>14</v>
      </c>
      <c r="I51" s="259">
        <v>151</v>
      </c>
    </row>
    <row r="52" spans="2:9" ht="12.75" customHeight="1">
      <c r="B52" s="276" t="s">
        <v>101</v>
      </c>
      <c r="C52" s="418" t="s">
        <v>14</v>
      </c>
      <c r="D52" s="18" t="s">
        <v>14</v>
      </c>
      <c r="E52" s="19" t="s">
        <v>14</v>
      </c>
      <c r="F52" s="279" t="s">
        <v>14</v>
      </c>
      <c r="G52" s="279" t="s">
        <v>14</v>
      </c>
      <c r="H52" s="279" t="s">
        <v>14</v>
      </c>
      <c r="I52" s="279" t="s">
        <v>14</v>
      </c>
    </row>
    <row r="53" spans="2:9" ht="12.75" customHeight="1">
      <c r="B53" s="276" t="s">
        <v>191</v>
      </c>
      <c r="C53" s="418" t="s">
        <v>14</v>
      </c>
      <c r="D53" s="18" t="s">
        <v>14</v>
      </c>
      <c r="E53" s="19" t="s">
        <v>14</v>
      </c>
      <c r="F53" s="279" t="s">
        <v>14</v>
      </c>
      <c r="G53" s="279" t="s">
        <v>14</v>
      </c>
      <c r="H53" s="279" t="s">
        <v>14</v>
      </c>
      <c r="I53" s="279" t="s">
        <v>14</v>
      </c>
    </row>
    <row r="54" spans="2:9" ht="12.75" customHeight="1">
      <c r="B54" s="276" t="s">
        <v>192</v>
      </c>
      <c r="C54" s="418" t="s">
        <v>14</v>
      </c>
      <c r="D54" s="18" t="s">
        <v>14</v>
      </c>
      <c r="E54" s="19">
        <v>-302</v>
      </c>
      <c r="F54" s="279" t="s">
        <v>14</v>
      </c>
      <c r="G54" s="279" t="s">
        <v>14</v>
      </c>
      <c r="H54" s="279" t="s">
        <v>14</v>
      </c>
      <c r="I54" s="259">
        <v>-302</v>
      </c>
    </row>
    <row r="55" spans="2:9" ht="12.75" customHeight="1">
      <c r="B55" s="278" t="s">
        <v>103</v>
      </c>
      <c r="C55" s="421" t="s">
        <v>14</v>
      </c>
      <c r="D55" s="21" t="s">
        <v>14</v>
      </c>
      <c r="E55" s="22">
        <v>-8</v>
      </c>
      <c r="F55" s="280" t="s">
        <v>14</v>
      </c>
      <c r="G55" s="280" t="s">
        <v>14</v>
      </c>
      <c r="H55" s="280" t="s">
        <v>14</v>
      </c>
      <c r="I55" s="29">
        <v>-8</v>
      </c>
    </row>
    <row r="56" spans="2:9" ht="12.75" customHeight="1">
      <c r="B56" s="278" t="s">
        <v>106</v>
      </c>
      <c r="C56" s="421" t="s">
        <v>14</v>
      </c>
      <c r="D56" s="21" t="s">
        <v>14</v>
      </c>
      <c r="E56" s="22">
        <v>6</v>
      </c>
      <c r="F56" s="280" t="s">
        <v>14</v>
      </c>
      <c r="G56" s="280" t="s">
        <v>14</v>
      </c>
      <c r="H56" s="280" t="s">
        <v>14</v>
      </c>
      <c r="I56" s="29">
        <v>6</v>
      </c>
    </row>
    <row r="57" spans="2:9" s="1075" customFormat="1" ht="12.75" customHeight="1">
      <c r="B57" s="916" t="s">
        <v>260</v>
      </c>
      <c r="C57" s="1296">
        <v>2528989616</v>
      </c>
      <c r="D57" s="82">
        <v>7882</v>
      </c>
      <c r="E57" s="81">
        <v>112040</v>
      </c>
      <c r="F57" s="81">
        <v>-7908</v>
      </c>
      <c r="G57" s="81">
        <v>-8376756</v>
      </c>
      <c r="H57" s="81">
        <v>-458</v>
      </c>
      <c r="I57" s="81">
        <v>111556</v>
      </c>
    </row>
    <row r="58" spans="2:9" ht="12.75" customHeight="1">
      <c r="B58" s="276" t="s">
        <v>98</v>
      </c>
      <c r="C58" s="418" t="s">
        <v>14</v>
      </c>
      <c r="D58" s="18" t="s">
        <v>14</v>
      </c>
      <c r="E58" s="19">
        <v>-7881</v>
      </c>
      <c r="F58" s="279" t="s">
        <v>14</v>
      </c>
      <c r="G58" s="279" t="s">
        <v>14</v>
      </c>
      <c r="H58" s="279" t="s">
        <v>14</v>
      </c>
      <c r="I58" s="259">
        <v>-7881</v>
      </c>
    </row>
    <row r="59" spans="2:9" ht="12.75" customHeight="1">
      <c r="B59" s="276" t="s">
        <v>862</v>
      </c>
      <c r="C59" s="418" t="s">
        <v>14</v>
      </c>
      <c r="D59" s="18" t="s">
        <v>14</v>
      </c>
      <c r="E59" s="19">
        <v>11446</v>
      </c>
      <c r="F59" s="279" t="s">
        <v>14</v>
      </c>
      <c r="G59" s="279" t="s">
        <v>14</v>
      </c>
      <c r="H59" s="279" t="s">
        <v>14</v>
      </c>
      <c r="I59" s="259">
        <v>11446</v>
      </c>
    </row>
    <row r="60" spans="2:9" ht="12.75" customHeight="1">
      <c r="B60" s="276" t="s">
        <v>104</v>
      </c>
      <c r="C60" s="418" t="s">
        <v>14</v>
      </c>
      <c r="D60" s="18" t="s">
        <v>14</v>
      </c>
      <c r="E60" s="19">
        <v>-20</v>
      </c>
      <c r="F60" s="279">
        <v>-3405</v>
      </c>
      <c r="G60" s="279" t="s">
        <v>14</v>
      </c>
      <c r="H60" s="279" t="s">
        <v>14</v>
      </c>
      <c r="I60" s="259">
        <v>-3425</v>
      </c>
    </row>
    <row r="61" spans="2:9" ht="12.75" customHeight="1">
      <c r="B61" s="276" t="s">
        <v>99</v>
      </c>
      <c r="C61" s="418">
        <v>156203090</v>
      </c>
      <c r="D61" s="18">
        <v>476</v>
      </c>
      <c r="E61" s="19">
        <v>8366</v>
      </c>
      <c r="F61" s="279" t="s">
        <v>14</v>
      </c>
      <c r="G61" s="279" t="s">
        <v>14</v>
      </c>
      <c r="H61" s="279" t="s">
        <v>14</v>
      </c>
      <c r="I61" s="259">
        <v>8842</v>
      </c>
    </row>
    <row r="62" spans="2:9" ht="12.75" customHeight="1">
      <c r="B62" s="276" t="s">
        <v>100</v>
      </c>
      <c r="C62" s="418" t="s">
        <v>14</v>
      </c>
      <c r="D62" s="18" t="s">
        <v>14</v>
      </c>
      <c r="E62" s="19" t="s">
        <v>14</v>
      </c>
      <c r="F62" s="279" t="s">
        <v>14</v>
      </c>
      <c r="G62" s="279">
        <v>-72766481</v>
      </c>
      <c r="H62" s="279">
        <v>-4328</v>
      </c>
      <c r="I62" s="259">
        <v>-4328</v>
      </c>
    </row>
    <row r="63" spans="2:9" ht="12.75" customHeight="1">
      <c r="B63" s="276" t="s">
        <v>193</v>
      </c>
      <c r="C63" s="418" t="s">
        <v>14</v>
      </c>
      <c r="D63" s="18" t="s">
        <v>14</v>
      </c>
      <c r="E63" s="19">
        <v>-240</v>
      </c>
      <c r="F63" s="279" t="s">
        <v>14</v>
      </c>
      <c r="G63" s="279">
        <v>4079257</v>
      </c>
      <c r="H63" s="279">
        <v>240</v>
      </c>
      <c r="I63" s="259" t="s">
        <v>14</v>
      </c>
    </row>
    <row r="64" spans="2:9" ht="12.75" customHeight="1">
      <c r="B64" s="276" t="s">
        <v>105</v>
      </c>
      <c r="C64" s="418" t="s">
        <v>14</v>
      </c>
      <c r="D64" s="18" t="s">
        <v>14</v>
      </c>
      <c r="E64" s="19">
        <v>294</v>
      </c>
      <c r="F64" s="279" t="s">
        <v>14</v>
      </c>
      <c r="G64" s="279" t="s">
        <v>14</v>
      </c>
      <c r="H64" s="279" t="s">
        <v>14</v>
      </c>
      <c r="I64" s="259">
        <v>294</v>
      </c>
    </row>
    <row r="65" spans="2:9" ht="12.75" customHeight="1">
      <c r="B65" s="276" t="s">
        <v>101</v>
      </c>
      <c r="C65" s="418">
        <v>-44590699</v>
      </c>
      <c r="D65" s="18">
        <v>-131</v>
      </c>
      <c r="E65" s="19">
        <v>-2572</v>
      </c>
      <c r="F65" s="279" t="s">
        <v>14</v>
      </c>
      <c r="G65" s="279">
        <v>44590699</v>
      </c>
      <c r="H65" s="279">
        <v>2703</v>
      </c>
      <c r="I65" s="259" t="s">
        <v>14</v>
      </c>
    </row>
    <row r="66" spans="2:9" ht="12.75" customHeight="1">
      <c r="B66" s="276" t="s">
        <v>191</v>
      </c>
      <c r="C66" s="418" t="s">
        <v>14</v>
      </c>
      <c r="D66" s="18" t="s">
        <v>14</v>
      </c>
      <c r="E66" s="19" t="s">
        <v>14</v>
      </c>
      <c r="F66" s="279" t="s">
        <v>14</v>
      </c>
      <c r="G66" s="279" t="s">
        <v>14</v>
      </c>
      <c r="H66" s="279" t="s">
        <v>14</v>
      </c>
      <c r="I66" s="259" t="s">
        <v>14</v>
      </c>
    </row>
    <row r="67" spans="2:9" ht="12.75" customHeight="1">
      <c r="B67" s="276" t="s">
        <v>192</v>
      </c>
      <c r="C67" s="418" t="s">
        <v>14</v>
      </c>
      <c r="D67" s="18" t="s">
        <v>14</v>
      </c>
      <c r="E67" s="19">
        <v>-315</v>
      </c>
      <c r="F67" s="279" t="s">
        <v>14</v>
      </c>
      <c r="G67" s="279" t="s">
        <v>14</v>
      </c>
      <c r="H67" s="279" t="s">
        <v>14</v>
      </c>
      <c r="I67" s="259">
        <v>-315</v>
      </c>
    </row>
    <row r="68" spans="2:9" ht="12.75" customHeight="1">
      <c r="B68" s="278" t="s">
        <v>103</v>
      </c>
      <c r="C68" s="421" t="s">
        <v>14</v>
      </c>
      <c r="D68" s="21" t="s">
        <v>14</v>
      </c>
      <c r="E68" s="22">
        <v>-517</v>
      </c>
      <c r="F68" s="280" t="s">
        <v>14</v>
      </c>
      <c r="G68" s="280" t="s">
        <v>14</v>
      </c>
      <c r="H68" s="280" t="s">
        <v>14</v>
      </c>
      <c r="I68" s="29">
        <v>-517</v>
      </c>
    </row>
    <row r="69" spans="2:9" ht="12.75" customHeight="1">
      <c r="B69" s="278" t="s">
        <v>106</v>
      </c>
      <c r="C69" s="421" t="s">
        <v>14</v>
      </c>
      <c r="D69" s="21" t="s">
        <v>14</v>
      </c>
      <c r="E69" s="22">
        <v>-32</v>
      </c>
      <c r="F69" s="280" t="s">
        <v>14</v>
      </c>
      <c r="G69" s="280" t="s">
        <v>14</v>
      </c>
      <c r="H69" s="280" t="s">
        <v>14</v>
      </c>
      <c r="I69" s="29">
        <v>-32</v>
      </c>
    </row>
    <row r="70" spans="2:9" ht="12.75" customHeight="1">
      <c r="B70" s="31" t="s">
        <v>863</v>
      </c>
      <c r="C70" s="1297">
        <v>2640602007</v>
      </c>
      <c r="D70" s="32">
        <v>8227</v>
      </c>
      <c r="E70" s="33">
        <v>120569</v>
      </c>
      <c r="F70" s="33">
        <v>-11313</v>
      </c>
      <c r="G70" s="33">
        <v>-32473281</v>
      </c>
      <c r="H70" s="33">
        <v>-1843</v>
      </c>
      <c r="I70" s="33">
        <v>115640</v>
      </c>
    </row>
    <row r="71" spans="2:9" ht="12.75" customHeight="1">
      <c r="B71" s="1323" t="s">
        <v>194</v>
      </c>
      <c r="C71" s="1323"/>
      <c r="D71" s="1323"/>
      <c r="E71" s="1323"/>
      <c r="F71" s="1323"/>
    </row>
    <row r="76" spans="2:9" ht="14.1" customHeight="1"/>
    <row r="77" spans="2:9" ht="14.1" customHeight="1"/>
    <row r="78" spans="2:9" ht="14.1" customHeight="1"/>
    <row r="107" ht="15.75" customHeight="1"/>
    <row r="108" ht="15" customHeight="1"/>
  </sheetData>
  <mergeCells count="7">
    <mergeCell ref="B71:F71"/>
    <mergeCell ref="B2:I2"/>
    <mergeCell ref="C4:D4"/>
    <mergeCell ref="E4:E5"/>
    <mergeCell ref="F4:F5"/>
    <mergeCell ref="G4:H4"/>
    <mergeCell ref="I4:I5"/>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J11"/>
  <sheetViews>
    <sheetView showGridLines="0" view="pageBreakPreview" zoomScaleNormal="100" zoomScaleSheetLayoutView="100" zoomScalePageLayoutView="130" workbookViewId="0">
      <selection activeCell="B81" sqref="B81"/>
    </sheetView>
  </sheetViews>
  <sheetFormatPr defaultColWidth="11" defaultRowHeight="20.100000000000001" customHeight="1"/>
  <cols>
    <col min="1" max="1" width="5.5" style="744" customWidth="1"/>
    <col min="2" max="2" width="26.125" style="744" customWidth="1"/>
    <col min="3" max="10" width="10.5" style="744" customWidth="1"/>
    <col min="11" max="12" width="11" style="744"/>
    <col min="13" max="13" width="10.375" style="744" customWidth="1"/>
    <col min="14" max="14" width="0" style="744" hidden="1" customWidth="1"/>
    <col min="15" max="16384" width="11" style="744"/>
  </cols>
  <sheetData>
    <row r="2" spans="2:10" ht="20.100000000000001" customHeight="1">
      <c r="B2" s="1199" t="str">
        <f>UPPER("Net-debt-to- equity ratio")</f>
        <v>NET-DEBT-TO- EQUITY RATIO</v>
      </c>
      <c r="C2" s="758"/>
      <c r="D2" s="758"/>
      <c r="E2" s="758"/>
      <c r="F2" s="758"/>
      <c r="G2" s="758"/>
      <c r="H2" s="758"/>
      <c r="I2" s="758"/>
      <c r="J2" s="758"/>
    </row>
    <row r="3" spans="2:10" ht="20.100000000000001" customHeight="1">
      <c r="G3" s="61"/>
    </row>
    <row r="4" spans="2:10" ht="20.100000000000001" customHeight="1">
      <c r="B4" s="42" t="s">
        <v>45</v>
      </c>
      <c r="C4" s="42"/>
      <c r="D4" s="42"/>
      <c r="E4" s="42"/>
    </row>
    <row r="5" spans="2:10" ht="20.100000000000001" customHeight="1">
      <c r="B5" s="16" t="s">
        <v>170</v>
      </c>
      <c r="C5" s="281">
        <v>2018</v>
      </c>
      <c r="D5" s="281">
        <v>2017</v>
      </c>
      <c r="E5" s="281">
        <v>2016</v>
      </c>
      <c r="F5" s="281">
        <v>2015</v>
      </c>
      <c r="G5" s="281">
        <v>2014</v>
      </c>
    </row>
    <row r="6" spans="2:10" ht="20.100000000000001" customHeight="1">
      <c r="B6" s="276" t="s">
        <v>212</v>
      </c>
      <c r="C6" s="148">
        <v>21657</v>
      </c>
      <c r="D6" s="855">
        <v>15424</v>
      </c>
      <c r="E6" s="104">
        <v>27121</v>
      </c>
      <c r="F6" s="104">
        <v>26586</v>
      </c>
      <c r="G6" s="104">
        <v>28754</v>
      </c>
    </row>
    <row r="7" spans="2:10" ht="20.100000000000001" customHeight="1">
      <c r="B7" s="278" t="s">
        <v>107</v>
      </c>
      <c r="C7" s="149">
        <v>118114</v>
      </c>
      <c r="D7" s="66">
        <v>114037</v>
      </c>
      <c r="E7" s="105">
        <v>101574</v>
      </c>
      <c r="F7" s="105">
        <v>95409</v>
      </c>
      <c r="G7" s="105">
        <v>93531</v>
      </c>
    </row>
    <row r="8" spans="2:10" ht="20.100000000000001" customHeight="1">
      <c r="B8" s="43" t="s">
        <v>108</v>
      </c>
      <c r="C8" s="274">
        <v>0.155</v>
      </c>
      <c r="D8" s="274">
        <v>0.11899999999999999</v>
      </c>
      <c r="E8" s="274">
        <v>0.21099999999999999</v>
      </c>
      <c r="F8" s="274">
        <v>0.218</v>
      </c>
      <c r="G8" s="274">
        <v>0.23499999999999999</v>
      </c>
    </row>
    <row r="10" spans="2:10" ht="26.1" customHeight="1">
      <c r="C10" s="1194"/>
      <c r="D10" s="1194"/>
      <c r="E10" s="1194"/>
      <c r="F10" s="1194"/>
      <c r="G10" s="1194"/>
    </row>
    <row r="11" spans="2:10" ht="20.100000000000001" customHeight="1">
      <c r="C11" s="1194"/>
      <c r="D11" s="1194"/>
      <c r="E11" s="1194"/>
      <c r="F11" s="1194"/>
      <c r="G11" s="1194"/>
    </row>
  </sheetData>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G21"/>
  <sheetViews>
    <sheetView showGridLines="0" view="pageBreakPreview" zoomScaleNormal="100" zoomScaleSheetLayoutView="100" workbookViewId="0">
      <selection activeCell="B81" sqref="B81"/>
    </sheetView>
  </sheetViews>
  <sheetFormatPr defaultColWidth="11" defaultRowHeight="20.100000000000001" customHeight="1"/>
  <cols>
    <col min="1" max="1" width="5.5" style="744" customWidth="1"/>
    <col min="2" max="2" width="26.125" style="744" customWidth="1"/>
    <col min="3" max="5" width="10.875" style="744" customWidth="1"/>
    <col min="6" max="12" width="11" style="744"/>
    <col min="13" max="13" width="10.375" style="744" customWidth="1"/>
    <col min="14" max="14" width="0" style="744" hidden="1" customWidth="1"/>
    <col min="15" max="16384" width="11" style="744"/>
  </cols>
  <sheetData>
    <row r="2" spans="2:7" ht="20.100000000000001" customHeight="1">
      <c r="B2" s="1300" t="str">
        <f>UPPER("Capital employed based on replacement cost by business segment")</f>
        <v>CAPITAL EMPLOYED BASED ON REPLACEMENT COST BY BUSINESS SEGMENT</v>
      </c>
      <c r="C2" s="1300"/>
      <c r="D2" s="1300"/>
      <c r="E2" s="1300"/>
      <c r="F2" s="1300"/>
      <c r="G2" s="1300"/>
    </row>
    <row r="4" spans="2:7" ht="20.100000000000001" customHeight="1">
      <c r="B4" s="42" t="s">
        <v>45</v>
      </c>
      <c r="C4" s="212">
        <v>2018</v>
      </c>
      <c r="D4" s="212">
        <v>2017</v>
      </c>
      <c r="E4" s="212">
        <v>2016</v>
      </c>
      <c r="F4" s="117">
        <v>2015</v>
      </c>
      <c r="G4" s="212">
        <v>2014</v>
      </c>
    </row>
    <row r="5" spans="2:7" ht="20.100000000000001" customHeight="1">
      <c r="B5" s="44" t="s">
        <v>13</v>
      </c>
      <c r="C5" s="271"/>
      <c r="D5" s="271"/>
      <c r="E5" s="271"/>
      <c r="F5" s="271"/>
      <c r="G5" s="271"/>
    </row>
    <row r="6" spans="2:7" ht="20.100000000000001" customHeight="1">
      <c r="B6" s="339" t="s">
        <v>262</v>
      </c>
      <c r="C6" s="148">
        <v>114885</v>
      </c>
      <c r="D6" s="855">
        <v>107921</v>
      </c>
      <c r="E6" s="90">
        <v>107617</v>
      </c>
      <c r="F6" s="90">
        <v>103791</v>
      </c>
      <c r="G6" s="90">
        <v>100497</v>
      </c>
    </row>
    <row r="7" spans="2:7" ht="20.100000000000001" customHeight="1">
      <c r="B7" s="339" t="s">
        <v>261</v>
      </c>
      <c r="C7" s="148">
        <v>9261</v>
      </c>
      <c r="D7" s="855">
        <v>4692</v>
      </c>
      <c r="E7" s="90">
        <v>4975</v>
      </c>
      <c r="F7" s="90">
        <v>4340</v>
      </c>
      <c r="G7" s="90" t="s">
        <v>14</v>
      </c>
    </row>
    <row r="8" spans="2:7" ht="20.100000000000001" customHeight="1">
      <c r="B8" s="339" t="s">
        <v>143</v>
      </c>
      <c r="C8" s="148">
        <v>10599</v>
      </c>
      <c r="D8" s="855">
        <v>11045</v>
      </c>
      <c r="E8" s="90">
        <v>11618</v>
      </c>
      <c r="F8" s="90">
        <v>10454</v>
      </c>
      <c r="G8" s="90">
        <v>13451</v>
      </c>
    </row>
    <row r="9" spans="2:7" ht="20.100000000000001" customHeight="1">
      <c r="B9" s="276" t="s">
        <v>144</v>
      </c>
      <c r="C9" s="148">
        <v>6442</v>
      </c>
      <c r="D9" s="855">
        <v>6929</v>
      </c>
      <c r="E9" s="90">
        <v>5884</v>
      </c>
      <c r="F9" s="90">
        <v>5875</v>
      </c>
      <c r="G9" s="90">
        <v>8825</v>
      </c>
    </row>
    <row r="10" spans="2:7" ht="20.100000000000001" customHeight="1">
      <c r="B10" s="278" t="s">
        <v>35</v>
      </c>
      <c r="C10" s="149">
        <v>-2668</v>
      </c>
      <c r="D10" s="66">
        <v>-2860</v>
      </c>
      <c r="E10" s="91">
        <v>-2671</v>
      </c>
      <c r="F10" s="91">
        <v>-3317</v>
      </c>
      <c r="G10" s="91">
        <v>-2247</v>
      </c>
    </row>
    <row r="11" spans="2:7" ht="20.100000000000001" customHeight="1">
      <c r="B11" s="14" t="s">
        <v>36</v>
      </c>
      <c r="C11" s="27">
        <v>138519</v>
      </c>
      <c r="D11" s="27">
        <v>127727</v>
      </c>
      <c r="E11" s="304">
        <v>127423</v>
      </c>
      <c r="F11" s="304">
        <v>121143</v>
      </c>
      <c r="G11" s="304">
        <v>120526</v>
      </c>
    </row>
    <row r="12" spans="2:7" ht="20.100000000000001" customHeight="1">
      <c r="B12" s="71"/>
      <c r="C12" s="71"/>
      <c r="D12" s="71"/>
      <c r="E12" s="71"/>
      <c r="F12" s="70"/>
      <c r="G12" s="70"/>
    </row>
    <row r="16" spans="2:7" ht="20.100000000000001" customHeight="1">
      <c r="G16" s="41"/>
    </row>
    <row r="17" spans="7:7" ht="20.100000000000001" customHeight="1">
      <c r="G17" s="41"/>
    </row>
    <row r="18" spans="7:7" ht="20.100000000000001" customHeight="1">
      <c r="G18" s="41"/>
    </row>
    <row r="19" spans="7:7" ht="20.100000000000001" customHeight="1">
      <c r="G19" s="41"/>
    </row>
    <row r="20" spans="7:7" ht="20.100000000000001" customHeight="1">
      <c r="G20" s="41"/>
    </row>
    <row r="21" spans="7:7" ht="20.100000000000001" customHeight="1">
      <c r="G21" s="41"/>
    </row>
  </sheetData>
  <mergeCells count="1">
    <mergeCell ref="B2:G2"/>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H23"/>
  <sheetViews>
    <sheetView showGridLines="0" view="pageBreakPreview" zoomScaleNormal="100" zoomScaleSheetLayoutView="100" zoomScalePageLayoutView="115" workbookViewId="0">
      <selection activeCell="B81" sqref="B81"/>
    </sheetView>
  </sheetViews>
  <sheetFormatPr defaultColWidth="11" defaultRowHeight="20.100000000000001" customHeight="1"/>
  <cols>
    <col min="1" max="1" width="5.5" style="744" customWidth="1"/>
    <col min="2" max="2" width="39.375" style="744" customWidth="1"/>
    <col min="3" max="8" width="10.5" style="744" customWidth="1"/>
    <col min="9" max="11" width="11" style="744"/>
    <col min="12" max="12" width="10.375" style="744" customWidth="1"/>
    <col min="13" max="13" width="0" style="744" hidden="1" customWidth="1"/>
    <col min="14" max="16384" width="11" style="744"/>
  </cols>
  <sheetData>
    <row r="2" spans="2:8" ht="20.100000000000001" customHeight="1">
      <c r="B2" s="1032" t="str">
        <f>UPPER("Capital employed")</f>
        <v>CAPITAL EMPLOYED</v>
      </c>
      <c r="C2" s="1032"/>
      <c r="D2" s="1032"/>
      <c r="E2" s="1032"/>
      <c r="F2" s="1032"/>
      <c r="G2" s="1032"/>
      <c r="H2" s="1032"/>
    </row>
    <row r="3" spans="2:8" ht="20.100000000000001" customHeight="1">
      <c r="B3" s="742"/>
      <c r="C3" s="742"/>
      <c r="D3" s="742"/>
      <c r="E3" s="742"/>
    </row>
    <row r="4" spans="2:8" ht="20.100000000000001" customHeight="1">
      <c r="E4" s="904"/>
      <c r="F4" s="904"/>
      <c r="G4" s="904"/>
      <c r="H4" s="904"/>
    </row>
    <row r="5" spans="2:8" ht="20.100000000000001" customHeight="1">
      <c r="B5" s="42" t="s">
        <v>45</v>
      </c>
      <c r="C5" s="118">
        <v>2018</v>
      </c>
      <c r="D5" s="118">
        <v>2017</v>
      </c>
      <c r="E5" s="118">
        <v>2016</v>
      </c>
      <c r="F5" s="118">
        <v>2015</v>
      </c>
      <c r="G5" s="118">
        <v>2014</v>
      </c>
    </row>
    <row r="6" spans="2:8" ht="20.100000000000001" customHeight="1">
      <c r="B6" s="16" t="s">
        <v>13</v>
      </c>
      <c r="C6" s="117"/>
      <c r="D6" s="117"/>
      <c r="E6" s="271"/>
      <c r="F6" s="271"/>
      <c r="G6" s="271"/>
    </row>
    <row r="7" spans="2:8" ht="20.100000000000001" customHeight="1">
      <c r="B7" s="64" t="s">
        <v>208</v>
      </c>
      <c r="C7" s="159">
        <v>176283</v>
      </c>
      <c r="D7" s="917">
        <f>157005</f>
        <v>157005</v>
      </c>
      <c r="E7" s="267">
        <v>157553</v>
      </c>
      <c r="F7" s="267">
        <v>153029</v>
      </c>
      <c r="G7" s="267">
        <v>150502</v>
      </c>
    </row>
    <row r="8" spans="2:8" ht="20.100000000000001" customHeight="1">
      <c r="B8" s="64" t="s">
        <v>109</v>
      </c>
      <c r="C8" s="160">
        <v>1279</v>
      </c>
      <c r="D8" s="770">
        <v>1641</v>
      </c>
      <c r="E8" s="267">
        <v>446</v>
      </c>
      <c r="F8" s="267">
        <v>826</v>
      </c>
      <c r="G8" s="267">
        <v>3085</v>
      </c>
    </row>
    <row r="9" spans="2:8" ht="20.100000000000001" customHeight="1">
      <c r="B9" s="276" t="s">
        <v>110</v>
      </c>
      <c r="C9" s="160">
        <v>-1507</v>
      </c>
      <c r="D9" s="770">
        <v>1365</v>
      </c>
      <c r="E9" s="267">
        <v>2348</v>
      </c>
      <c r="F9" s="267">
        <v>1776</v>
      </c>
      <c r="G9" s="267">
        <v>5811</v>
      </c>
    </row>
    <row r="10" spans="2:8" ht="20.100000000000001" customHeight="1">
      <c r="B10" s="65" t="s">
        <v>164</v>
      </c>
      <c r="C10" s="289">
        <v>-36285</v>
      </c>
      <c r="D10" s="770">
        <v>-30549</v>
      </c>
      <c r="E10" s="94">
        <v>-31652</v>
      </c>
      <c r="F10" s="94">
        <v>-33636</v>
      </c>
      <c r="G10" s="94">
        <v>-37113</v>
      </c>
    </row>
    <row r="11" spans="2:8" ht="20.100000000000001" customHeight="1">
      <c r="B11" s="14" t="s">
        <v>111</v>
      </c>
      <c r="C11" s="264">
        <v>139770</v>
      </c>
      <c r="D11" s="264">
        <v>129462</v>
      </c>
      <c r="E11" s="264">
        <v>128695</v>
      </c>
      <c r="F11" s="264">
        <v>121995</v>
      </c>
      <c r="G11" s="264">
        <v>122285</v>
      </c>
    </row>
    <row r="12" spans="2:8" ht="20.100000000000001" customHeight="1">
      <c r="C12" s="34"/>
      <c r="D12" s="34"/>
      <c r="E12" s="34"/>
      <c r="F12" s="34"/>
      <c r="G12" s="34"/>
    </row>
    <row r="13" spans="2:8" ht="14.1" customHeight="1"/>
    <row r="14" spans="2:8" ht="23.25" customHeight="1">
      <c r="C14" s="41"/>
      <c r="D14" s="41"/>
      <c r="E14" s="41"/>
      <c r="F14" s="41"/>
      <c r="G14" s="41"/>
    </row>
    <row r="15" spans="2:8" ht="20.100000000000001" customHeight="1">
      <c r="B15" s="1327"/>
      <c r="C15" s="1327"/>
      <c r="D15" s="1327"/>
      <c r="E15" s="1327"/>
      <c r="F15" s="1327"/>
      <c r="G15" s="1327"/>
      <c r="H15" s="1327"/>
    </row>
    <row r="23" spans="2:7" ht="20.100000000000001" customHeight="1">
      <c r="B23" s="71"/>
      <c r="C23" s="71"/>
      <c r="D23" s="71"/>
      <c r="E23" s="71"/>
      <c r="F23" s="70"/>
      <c r="G23" s="70"/>
    </row>
  </sheetData>
  <mergeCells count="1">
    <mergeCell ref="B15:H15"/>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N29"/>
  <sheetViews>
    <sheetView showGridLines="0" view="pageBreakPreview" zoomScaleNormal="100" zoomScaleSheetLayoutView="100" zoomScalePageLayoutView="85" workbookViewId="0">
      <selection activeCell="B81" sqref="B81"/>
    </sheetView>
  </sheetViews>
  <sheetFormatPr defaultColWidth="11" defaultRowHeight="20.100000000000001" customHeight="1"/>
  <cols>
    <col min="1" max="1" width="5.5" style="744" customWidth="1"/>
    <col min="2" max="2" width="32.875" style="744" customWidth="1"/>
    <col min="3" max="9" width="10.5" style="744" customWidth="1"/>
    <col min="10" max="12" width="10.5" style="34" customWidth="1"/>
    <col min="13" max="14" width="10.5" style="744" customWidth="1"/>
    <col min="15" max="15" width="10.375" style="744" customWidth="1"/>
    <col min="16" max="16" width="0" style="744" hidden="1" customWidth="1"/>
    <col min="17" max="16384" width="11" style="744"/>
  </cols>
  <sheetData>
    <row r="2" spans="2:14" ht="20.100000000000001" customHeight="1">
      <c r="B2" s="1300" t="str">
        <f>UPPER("ROACE by business segment")</f>
        <v>ROACE BY BUSINESS SEGMENT</v>
      </c>
      <c r="C2" s="1300"/>
      <c r="D2" s="1300"/>
      <c r="E2" s="1300"/>
      <c r="F2" s="1300"/>
      <c r="G2" s="1300"/>
    </row>
    <row r="4" spans="2:14" ht="20.100000000000001" customHeight="1">
      <c r="B4" s="16" t="s">
        <v>177</v>
      </c>
      <c r="C4" s="281">
        <v>2018</v>
      </c>
      <c r="D4" s="281">
        <v>2017</v>
      </c>
      <c r="E4" s="281">
        <v>2016</v>
      </c>
      <c r="F4" s="281">
        <v>2015</v>
      </c>
      <c r="G4" s="281">
        <v>2014</v>
      </c>
    </row>
    <row r="5" spans="2:14" ht="20.100000000000001" customHeight="1">
      <c r="B5" s="9" t="s">
        <v>262</v>
      </c>
      <c r="C5" s="162"/>
      <c r="D5" s="918"/>
      <c r="E5" s="243"/>
      <c r="F5" s="243"/>
      <c r="G5" s="243"/>
    </row>
    <row r="6" spans="2:14" ht="20.100000000000001" customHeight="1">
      <c r="B6" s="258" t="s">
        <v>112</v>
      </c>
      <c r="C6" s="289">
        <f>+'Operational Highlights (p8-9)'!C12</f>
        <v>10210</v>
      </c>
      <c r="D6" s="770">
        <v>5985</v>
      </c>
      <c r="E6" s="267">
        <v>3217</v>
      </c>
      <c r="F6" s="267">
        <v>4330</v>
      </c>
      <c r="G6" s="267">
        <v>10504</v>
      </c>
      <c r="K6" s="744"/>
    </row>
    <row r="7" spans="2:14" ht="20.100000000000001" customHeight="1">
      <c r="B7" s="6" t="s">
        <v>195</v>
      </c>
      <c r="C7" s="290">
        <v>111403</v>
      </c>
      <c r="D7" s="771">
        <v>107769</v>
      </c>
      <c r="E7" s="347">
        <v>105704</v>
      </c>
      <c r="F7" s="347">
        <v>101134</v>
      </c>
      <c r="G7" s="347">
        <v>98013</v>
      </c>
      <c r="K7" s="744"/>
    </row>
    <row r="8" spans="2:14" ht="20.100000000000001" customHeight="1">
      <c r="B8" s="876" t="s">
        <v>113</v>
      </c>
      <c r="C8" s="919">
        <v>9.1600000000000001E-2</v>
      </c>
      <c r="D8" s="920">
        <v>5.5500000000000001E-2</v>
      </c>
      <c r="E8" s="921">
        <v>3.04E-2</v>
      </c>
      <c r="F8" s="921">
        <v>4.2799999999999998E-2</v>
      </c>
      <c r="G8" s="921">
        <v>0.107</v>
      </c>
      <c r="H8" s="753"/>
      <c r="I8" s="753"/>
      <c r="J8" s="753"/>
      <c r="L8" s="753"/>
      <c r="M8" s="753"/>
      <c r="N8" s="753"/>
    </row>
    <row r="9" spans="2:14" ht="20.100000000000001" customHeight="1">
      <c r="B9" s="9" t="s">
        <v>261</v>
      </c>
      <c r="C9" s="151"/>
      <c r="D9" s="866"/>
      <c r="E9" s="144"/>
      <c r="F9" s="144"/>
      <c r="G9" s="144"/>
      <c r="K9" s="744"/>
    </row>
    <row r="10" spans="2:14" ht="20.100000000000001" customHeight="1">
      <c r="B10" s="258" t="s">
        <v>112</v>
      </c>
      <c r="C10" s="289">
        <f>+'Operational Highlights (p8-9)'!C13</f>
        <v>756</v>
      </c>
      <c r="D10" s="770">
        <v>485</v>
      </c>
      <c r="E10" s="267">
        <v>439</v>
      </c>
      <c r="F10" s="267">
        <v>567</v>
      </c>
      <c r="G10" s="267"/>
    </row>
    <row r="11" spans="2:14" ht="20.100000000000001" customHeight="1">
      <c r="B11" s="6" t="s">
        <v>195</v>
      </c>
      <c r="C11" s="290">
        <v>6977</v>
      </c>
      <c r="D11" s="771">
        <v>4834</v>
      </c>
      <c r="E11" s="347">
        <v>4658</v>
      </c>
      <c r="F11" s="347">
        <v>4260</v>
      </c>
      <c r="G11" s="347"/>
    </row>
    <row r="12" spans="2:14" ht="20.100000000000001" customHeight="1">
      <c r="B12" s="876" t="s">
        <v>113</v>
      </c>
      <c r="C12" s="919">
        <v>0.1084</v>
      </c>
      <c r="D12" s="920">
        <v>0.1003</v>
      </c>
      <c r="E12" s="922">
        <v>9.4200000000000006E-2</v>
      </c>
      <c r="F12" s="922">
        <v>0.1331</v>
      </c>
      <c r="G12" s="921"/>
    </row>
    <row r="13" spans="2:14" ht="20.100000000000001" customHeight="1">
      <c r="B13" s="9" t="s">
        <v>143</v>
      </c>
      <c r="C13" s="151"/>
      <c r="D13" s="866"/>
      <c r="E13" s="144"/>
      <c r="F13" s="144"/>
      <c r="G13" s="144"/>
    </row>
    <row r="14" spans="2:14" ht="20.100000000000001" customHeight="1">
      <c r="B14" s="258" t="s">
        <v>112</v>
      </c>
      <c r="C14" s="289">
        <f>+'Operational Highlights (p8-9)'!C14</f>
        <v>3379</v>
      </c>
      <c r="D14" s="770">
        <v>3790</v>
      </c>
      <c r="E14" s="267">
        <v>4195</v>
      </c>
      <c r="F14" s="267">
        <v>4839</v>
      </c>
      <c r="G14" s="267">
        <v>2489</v>
      </c>
    </row>
    <row r="15" spans="2:14" ht="20.100000000000001" customHeight="1">
      <c r="B15" s="6" t="s">
        <v>196</v>
      </c>
      <c r="C15" s="290">
        <v>10822</v>
      </c>
      <c r="D15" s="771">
        <v>11332</v>
      </c>
      <c r="E15" s="347">
        <v>11036</v>
      </c>
      <c r="F15" s="347">
        <v>11995</v>
      </c>
      <c r="G15" s="347">
        <v>16602</v>
      </c>
    </row>
    <row r="16" spans="2:14" ht="20.100000000000001" customHeight="1">
      <c r="B16" s="876" t="s">
        <v>113</v>
      </c>
      <c r="C16" s="919">
        <v>0.31219999999999998</v>
      </c>
      <c r="D16" s="920">
        <v>0.33450000000000002</v>
      </c>
      <c r="E16" s="922">
        <v>0.38009999999999999</v>
      </c>
      <c r="F16" s="922">
        <v>0.40339999999999998</v>
      </c>
      <c r="G16" s="921">
        <v>0.15</v>
      </c>
    </row>
    <row r="17" spans="2:9" ht="20.100000000000001" customHeight="1">
      <c r="B17" s="9" t="s">
        <v>144</v>
      </c>
      <c r="C17" s="151"/>
      <c r="D17" s="866"/>
      <c r="E17" s="144"/>
      <c r="F17" s="144"/>
      <c r="G17" s="144"/>
    </row>
    <row r="18" spans="2:9" ht="20.100000000000001" customHeight="1">
      <c r="B18" s="258" t="s">
        <v>112</v>
      </c>
      <c r="C18" s="313">
        <f>+'Operational Highlights (p8-9)'!C15</f>
        <v>1652</v>
      </c>
      <c r="D18" s="770">
        <v>1676</v>
      </c>
      <c r="E18" s="267">
        <v>1559</v>
      </c>
      <c r="F18" s="267">
        <v>1591</v>
      </c>
      <c r="G18" s="267">
        <v>1254</v>
      </c>
    </row>
    <row r="19" spans="2:9" ht="20.100000000000001" customHeight="1">
      <c r="B19" s="6" t="s">
        <v>195</v>
      </c>
      <c r="C19" s="865">
        <v>6686</v>
      </c>
      <c r="D19" s="771">
        <v>6407</v>
      </c>
      <c r="E19" s="347">
        <v>5880</v>
      </c>
      <c r="F19" s="347">
        <v>6272</v>
      </c>
      <c r="G19" s="347">
        <v>9438</v>
      </c>
    </row>
    <row r="20" spans="2:9" ht="20.100000000000001" customHeight="1">
      <c r="B20" s="876" t="s">
        <v>113</v>
      </c>
      <c r="C20" s="920">
        <v>0.24709999999999999</v>
      </c>
      <c r="D20" s="920">
        <v>0.2616</v>
      </c>
      <c r="E20" s="922">
        <v>0.26519999999999999</v>
      </c>
      <c r="F20" s="922">
        <v>0.25369999999999998</v>
      </c>
      <c r="G20" s="921">
        <v>0.13300000000000001</v>
      </c>
    </row>
    <row r="21" spans="2:9" ht="20.100000000000001" customHeight="1">
      <c r="B21" s="9" t="s">
        <v>35</v>
      </c>
      <c r="C21" s="151"/>
      <c r="D21" s="866"/>
      <c r="E21" s="288"/>
      <c r="F21" s="288"/>
      <c r="G21" s="288"/>
    </row>
    <row r="22" spans="2:9" ht="20.100000000000001" customHeight="1">
      <c r="B22" s="258" t="s">
        <v>112</v>
      </c>
      <c r="C22" s="289">
        <f>+C25-C6-C14-C18-C10</f>
        <v>-306</v>
      </c>
      <c r="D22" s="770">
        <f t="shared" ref="D22:F23" si="0">+D25-D6-D14-D18-D10</f>
        <v>22</v>
      </c>
      <c r="E22" s="104">
        <f t="shared" si="0"/>
        <v>-136</v>
      </c>
      <c r="F22" s="104">
        <f t="shared" si="0"/>
        <v>73</v>
      </c>
      <c r="G22" s="104">
        <v>-717</v>
      </c>
    </row>
    <row r="23" spans="2:9" ht="20.100000000000001" customHeight="1">
      <c r="B23" s="258" t="s">
        <v>196</v>
      </c>
      <c r="C23" s="289">
        <f>+C26-C7-C15-C19-C11</f>
        <v>-2765</v>
      </c>
      <c r="D23" s="770">
        <f t="shared" si="0"/>
        <v>-2767</v>
      </c>
      <c r="E23" s="104">
        <f t="shared" si="0"/>
        <v>-2995</v>
      </c>
      <c r="F23" s="104">
        <f t="shared" si="0"/>
        <v>-2826</v>
      </c>
      <c r="G23" s="104">
        <v>-2564</v>
      </c>
    </row>
    <row r="24" spans="2:9" ht="20.100000000000001" customHeight="1">
      <c r="B24" s="9" t="s">
        <v>114</v>
      </c>
      <c r="C24" s="151"/>
      <c r="D24" s="866"/>
      <c r="E24" s="267"/>
      <c r="F24" s="267"/>
      <c r="G24" s="267"/>
    </row>
    <row r="25" spans="2:9" ht="20.100000000000001" customHeight="1">
      <c r="B25" s="258" t="s">
        <v>112</v>
      </c>
      <c r="C25" s="289">
        <v>15691</v>
      </c>
      <c r="D25" s="770">
        <v>11958</v>
      </c>
      <c r="E25" s="267">
        <v>9274</v>
      </c>
      <c r="F25" s="267">
        <v>11400</v>
      </c>
      <c r="G25" s="267">
        <v>13530</v>
      </c>
    </row>
    <row r="26" spans="2:9" ht="20.100000000000001" customHeight="1">
      <c r="B26" s="6" t="s">
        <v>196</v>
      </c>
      <c r="C26" s="138">
        <v>133123</v>
      </c>
      <c r="D26" s="923">
        <v>127575</v>
      </c>
      <c r="E26" s="94">
        <v>124283</v>
      </c>
      <c r="F26" s="94">
        <v>120835</v>
      </c>
      <c r="G26" s="94">
        <v>121488.5</v>
      </c>
    </row>
    <row r="27" spans="2:9" ht="20.100000000000001" customHeight="1">
      <c r="B27" s="14" t="s">
        <v>113</v>
      </c>
      <c r="C27" s="274">
        <v>0.1179</v>
      </c>
      <c r="D27" s="274">
        <v>9.3700000000000006E-2</v>
      </c>
      <c r="E27" s="274">
        <v>7.46E-2</v>
      </c>
      <c r="F27" s="274">
        <v>9.4E-2</v>
      </c>
      <c r="G27" s="274">
        <v>0.111</v>
      </c>
    </row>
    <row r="29" spans="2:9" s="745" customFormat="1" ht="26.25" customHeight="1">
      <c r="B29" s="1317" t="s">
        <v>864</v>
      </c>
      <c r="C29" s="1317"/>
      <c r="D29" s="1317"/>
      <c r="E29" s="1317"/>
      <c r="F29" s="1317"/>
      <c r="G29" s="1317"/>
      <c r="H29" s="269"/>
      <c r="I29" s="269"/>
    </row>
  </sheetData>
  <mergeCells count="2">
    <mergeCell ref="B2:G2"/>
    <mergeCell ref="B29:G29"/>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M49"/>
  <sheetViews>
    <sheetView showGridLines="0" view="pageBreakPreview" zoomScaleNormal="100" zoomScaleSheetLayoutView="100" zoomScalePageLayoutView="120" workbookViewId="0">
      <selection activeCell="B81" sqref="B81"/>
    </sheetView>
  </sheetViews>
  <sheetFormatPr defaultColWidth="11" defaultRowHeight="20.100000000000001" customHeight="1"/>
  <cols>
    <col min="1" max="1" width="4.25" style="744" customWidth="1"/>
    <col min="2" max="2" width="50.25" style="744" customWidth="1"/>
    <col min="3" max="7" width="8.875" style="744" customWidth="1"/>
    <col min="8" max="10" width="10.5" style="744" customWidth="1"/>
    <col min="11" max="12" width="11" style="744"/>
    <col min="13" max="13" width="10.375" style="744" customWidth="1"/>
    <col min="14" max="14" width="0" style="744" hidden="1" customWidth="1"/>
    <col min="15" max="16384" width="11" style="744"/>
  </cols>
  <sheetData>
    <row r="2" spans="2:13" ht="20.100000000000001" customHeight="1">
      <c r="B2" s="1032" t="str">
        <f>UPPER("Consolidated statement of cash flow")</f>
        <v>CONSOLIDATED STATEMENT OF CASH FLOW</v>
      </c>
      <c r="C2" s="1032"/>
      <c r="D2" s="1032"/>
      <c r="E2" s="1032"/>
      <c r="F2" s="1032"/>
      <c r="G2" s="1032"/>
      <c r="H2" s="1032"/>
      <c r="I2" s="1032"/>
      <c r="J2" s="1032"/>
    </row>
    <row r="3" spans="2:13" ht="20.100000000000001" customHeight="1">
      <c r="B3" s="742"/>
      <c r="C3" s="742"/>
      <c r="D3" s="742"/>
      <c r="E3" s="742"/>
    </row>
    <row r="4" spans="2:13" ht="20.100000000000001" customHeight="1">
      <c r="B4" s="2"/>
      <c r="C4" s="2"/>
      <c r="D4" s="2"/>
      <c r="E4" s="309"/>
      <c r="F4" s="309"/>
      <c r="G4" s="309"/>
      <c r="H4" s="309"/>
      <c r="I4" s="309"/>
      <c r="J4" s="309"/>
    </row>
    <row r="5" spans="2:13" ht="20.100000000000001" customHeight="1">
      <c r="B5" s="16" t="s">
        <v>13</v>
      </c>
      <c r="C5" s="281">
        <v>2018</v>
      </c>
      <c r="D5" s="281">
        <v>2017</v>
      </c>
      <c r="E5" s="281">
        <v>2016</v>
      </c>
      <c r="F5" s="251">
        <v>2015</v>
      </c>
      <c r="G5" s="251">
        <v>2014</v>
      </c>
    </row>
    <row r="6" spans="2:13" ht="20.100000000000001" customHeight="1">
      <c r="B6" s="9" t="s">
        <v>3</v>
      </c>
      <c r="C6" s="158"/>
      <c r="D6" s="907"/>
      <c r="E6" s="104"/>
      <c r="F6" s="104"/>
      <c r="G6" s="104"/>
    </row>
    <row r="7" spans="2:13" ht="20.100000000000001" customHeight="1">
      <c r="B7" s="276" t="s">
        <v>32</v>
      </c>
      <c r="C7" s="289">
        <v>11550</v>
      </c>
      <c r="D7" s="770">
        <v>8299</v>
      </c>
      <c r="E7" s="104">
        <v>6206</v>
      </c>
      <c r="F7" s="104">
        <v>4786</v>
      </c>
      <c r="G7" s="104">
        <v>4250</v>
      </c>
    </row>
    <row r="8" spans="2:13" ht="20.100000000000001" customHeight="1">
      <c r="B8" s="276" t="s">
        <v>228</v>
      </c>
      <c r="C8" s="289">
        <v>14584</v>
      </c>
      <c r="D8" s="770">
        <v>16611</v>
      </c>
      <c r="E8" s="104">
        <v>14423</v>
      </c>
      <c r="F8" s="104">
        <v>19334</v>
      </c>
      <c r="G8" s="104">
        <v>20859</v>
      </c>
    </row>
    <row r="9" spans="2:13" ht="20.100000000000001" customHeight="1">
      <c r="B9" s="276" t="s">
        <v>115</v>
      </c>
      <c r="C9" s="289">
        <v>-887</v>
      </c>
      <c r="D9" s="770">
        <v>-384</v>
      </c>
      <c r="E9" s="104">
        <v>-1559</v>
      </c>
      <c r="F9" s="104">
        <v>-2563</v>
      </c>
      <c r="G9" s="104">
        <v>-1980</v>
      </c>
    </row>
    <row r="10" spans="2:13" ht="20.100000000000001" customHeight="1">
      <c r="B10" s="276" t="s">
        <v>116</v>
      </c>
      <c r="C10" s="289">
        <v>-930</v>
      </c>
      <c r="D10" s="770">
        <v>-2598</v>
      </c>
      <c r="E10" s="104">
        <v>-263</v>
      </c>
      <c r="F10" s="104">
        <v>-2459</v>
      </c>
      <c r="G10" s="104">
        <v>-1979</v>
      </c>
    </row>
    <row r="11" spans="2:13" ht="20.100000000000001" customHeight="1">
      <c r="B11" s="276" t="s">
        <v>152</v>
      </c>
      <c r="C11" s="289">
        <v>-826</v>
      </c>
      <c r="D11" s="770">
        <v>42</v>
      </c>
      <c r="E11" s="104">
        <v>-643</v>
      </c>
      <c r="F11" s="104">
        <v>-311</v>
      </c>
      <c r="G11" s="104">
        <v>29</v>
      </c>
    </row>
    <row r="12" spans="2:13" ht="20.100000000000001" customHeight="1">
      <c r="B12" s="276" t="s">
        <v>117</v>
      </c>
      <c r="C12" s="289">
        <v>769</v>
      </c>
      <c r="D12" s="770">
        <v>826.99999999999989</v>
      </c>
      <c r="E12" s="104">
        <v>-1119</v>
      </c>
      <c r="F12" s="104">
        <v>1683</v>
      </c>
      <c r="G12" s="104">
        <v>4480</v>
      </c>
    </row>
    <row r="13" spans="2:13" ht="20.100000000000001" customHeight="1">
      <c r="B13" s="278" t="s">
        <v>118</v>
      </c>
      <c r="C13" s="290">
        <v>443</v>
      </c>
      <c r="D13" s="771">
        <v>-478</v>
      </c>
      <c r="E13" s="105">
        <v>-524</v>
      </c>
      <c r="F13" s="105">
        <v>-524</v>
      </c>
      <c r="G13" s="105">
        <v>-51</v>
      </c>
    </row>
    <row r="14" spans="2:13" ht="20.100000000000001" customHeight="1">
      <c r="B14" s="47" t="s">
        <v>3</v>
      </c>
      <c r="C14" s="163">
        <v>24703</v>
      </c>
      <c r="D14" s="163">
        <v>22319</v>
      </c>
      <c r="E14" s="189">
        <v>16521</v>
      </c>
      <c r="F14" s="189">
        <v>19946</v>
      </c>
      <c r="G14" s="189">
        <v>25608</v>
      </c>
      <c r="I14" s="41"/>
      <c r="J14" s="41"/>
      <c r="K14" s="41"/>
      <c r="L14" s="41"/>
      <c r="M14" s="41"/>
    </row>
    <row r="15" spans="2:13" ht="20.100000000000001" customHeight="1">
      <c r="B15" s="9" t="s">
        <v>128</v>
      </c>
      <c r="C15" s="151"/>
      <c r="D15" s="866"/>
      <c r="E15" s="104"/>
      <c r="F15" s="104"/>
      <c r="G15" s="104"/>
    </row>
    <row r="16" spans="2:13" ht="20.100000000000001" customHeight="1">
      <c r="B16" s="276" t="s">
        <v>119</v>
      </c>
      <c r="C16" s="289">
        <v>-17080</v>
      </c>
      <c r="D16" s="770">
        <v>-13767</v>
      </c>
      <c r="E16" s="104">
        <v>-18106</v>
      </c>
      <c r="F16" s="104">
        <v>-25132</v>
      </c>
      <c r="G16" s="104">
        <v>-26320</v>
      </c>
    </row>
    <row r="17" spans="2:12" ht="20.100000000000001" customHeight="1">
      <c r="B17" s="276" t="s">
        <v>120</v>
      </c>
      <c r="C17" s="289">
        <v>-3379</v>
      </c>
      <c r="D17" s="770">
        <v>-800</v>
      </c>
      <c r="E17" s="104">
        <v>-1123</v>
      </c>
      <c r="F17" s="104">
        <v>-128</v>
      </c>
      <c r="G17" s="104">
        <v>-471</v>
      </c>
    </row>
    <row r="18" spans="2:12" ht="20.100000000000001" customHeight="1">
      <c r="B18" s="276" t="s">
        <v>121</v>
      </c>
      <c r="C18" s="289">
        <v>-1108</v>
      </c>
      <c r="D18" s="770">
        <v>-1368</v>
      </c>
      <c r="E18" s="104">
        <v>-180</v>
      </c>
      <c r="F18" s="104">
        <v>-513</v>
      </c>
      <c r="G18" s="104">
        <v>-949</v>
      </c>
    </row>
    <row r="19" spans="2:12" ht="20.100000000000001" customHeight="1">
      <c r="B19" s="278" t="s">
        <v>122</v>
      </c>
      <c r="C19" s="290">
        <v>-618</v>
      </c>
      <c r="D19" s="771">
        <v>-961</v>
      </c>
      <c r="E19" s="105">
        <v>-1121</v>
      </c>
      <c r="F19" s="105">
        <v>-2260</v>
      </c>
      <c r="G19" s="105">
        <v>-2769</v>
      </c>
    </row>
    <row r="20" spans="2:12" ht="20.100000000000001" customHeight="1">
      <c r="B20" s="888" t="s">
        <v>123</v>
      </c>
      <c r="C20" s="659">
        <v>-22185</v>
      </c>
      <c r="D20" s="877">
        <v>-16896</v>
      </c>
      <c r="E20" s="924">
        <v>-20530</v>
      </c>
      <c r="F20" s="924">
        <v>-28033</v>
      </c>
      <c r="G20" s="924">
        <v>-30509</v>
      </c>
      <c r="I20" s="41"/>
      <c r="J20" s="41"/>
      <c r="K20" s="41"/>
      <c r="L20" s="41"/>
    </row>
    <row r="21" spans="2:12" ht="20.100000000000001" customHeight="1">
      <c r="B21" s="276" t="s">
        <v>1098</v>
      </c>
      <c r="C21" s="289">
        <v>3716</v>
      </c>
      <c r="D21" s="770">
        <v>1036</v>
      </c>
      <c r="E21" s="104">
        <v>1462</v>
      </c>
      <c r="F21" s="104">
        <v>2623</v>
      </c>
      <c r="G21" s="104">
        <v>3442</v>
      </c>
    </row>
    <row r="22" spans="2:12" ht="20.100000000000001" customHeight="1">
      <c r="B22" s="276" t="s">
        <v>124</v>
      </c>
      <c r="C22" s="289">
        <v>12</v>
      </c>
      <c r="D22" s="770">
        <v>2909</v>
      </c>
      <c r="E22" s="104">
        <v>270</v>
      </c>
      <c r="F22" s="104">
        <v>2508</v>
      </c>
      <c r="G22" s="104">
        <v>136</v>
      </c>
    </row>
    <row r="23" spans="2:12" ht="20.100000000000001" customHeight="1">
      <c r="B23" s="276" t="s">
        <v>125</v>
      </c>
      <c r="C23" s="289">
        <v>1444</v>
      </c>
      <c r="D23" s="770">
        <v>294</v>
      </c>
      <c r="E23" s="104">
        <v>132</v>
      </c>
      <c r="F23" s="104">
        <v>837</v>
      </c>
      <c r="G23" s="104">
        <v>1072</v>
      </c>
    </row>
    <row r="24" spans="2:12" ht="20.100000000000001" customHeight="1">
      <c r="B24" s="278" t="s">
        <v>126</v>
      </c>
      <c r="C24" s="290">
        <v>2067</v>
      </c>
      <c r="D24" s="771">
        <v>1025</v>
      </c>
      <c r="E24" s="105">
        <v>1013</v>
      </c>
      <c r="F24" s="105">
        <v>1616</v>
      </c>
      <c r="G24" s="105">
        <v>1540</v>
      </c>
    </row>
    <row r="25" spans="2:12" s="277" customFormat="1" ht="20.100000000000001" customHeight="1">
      <c r="B25" s="916" t="s">
        <v>127</v>
      </c>
      <c r="C25" s="659">
        <v>7239</v>
      </c>
      <c r="D25" s="659">
        <v>5264</v>
      </c>
      <c r="E25" s="659">
        <v>2877</v>
      </c>
      <c r="F25" s="659">
        <v>7584</v>
      </c>
      <c r="G25" s="659">
        <v>6190</v>
      </c>
    </row>
    <row r="26" spans="2:12" ht="20.100000000000001" customHeight="1">
      <c r="B26" s="37" t="s">
        <v>128</v>
      </c>
      <c r="C26" s="161">
        <v>-14946</v>
      </c>
      <c r="D26" s="161">
        <v>-11632</v>
      </c>
      <c r="E26" s="161">
        <v>-17653</v>
      </c>
      <c r="F26" s="161">
        <v>-20449</v>
      </c>
      <c r="G26" s="161">
        <v>-24319</v>
      </c>
    </row>
    <row r="27" spans="2:12" ht="20.100000000000001" customHeight="1">
      <c r="B27" s="9" t="s">
        <v>165</v>
      </c>
      <c r="C27" s="151"/>
      <c r="D27" s="866"/>
      <c r="E27" s="104"/>
      <c r="F27" s="104"/>
      <c r="G27" s="104"/>
    </row>
    <row r="28" spans="2:12" ht="20.100000000000001" customHeight="1">
      <c r="B28" s="276" t="s">
        <v>213</v>
      </c>
      <c r="C28" s="289"/>
      <c r="D28" s="770"/>
      <c r="E28" s="104"/>
      <c r="F28" s="104"/>
      <c r="G28" s="104"/>
    </row>
    <row r="29" spans="2:12" ht="20.100000000000001" customHeight="1">
      <c r="B29" s="276" t="s">
        <v>197</v>
      </c>
      <c r="C29" s="289">
        <v>498</v>
      </c>
      <c r="D29" s="770">
        <v>519</v>
      </c>
      <c r="E29" s="104">
        <v>100</v>
      </c>
      <c r="F29" s="104">
        <v>485</v>
      </c>
      <c r="G29" s="104">
        <v>420</v>
      </c>
    </row>
    <row r="30" spans="2:12" ht="20.100000000000001" customHeight="1">
      <c r="B30" s="276" t="s">
        <v>198</v>
      </c>
      <c r="C30" s="289">
        <v>-4328</v>
      </c>
      <c r="D30" s="770" t="s">
        <v>14</v>
      </c>
      <c r="E30" s="104" t="s">
        <v>14</v>
      </c>
      <c r="F30" s="104">
        <v>-237</v>
      </c>
      <c r="G30" s="104">
        <v>-289</v>
      </c>
    </row>
    <row r="31" spans="2:12" ht="20.100000000000001" customHeight="1">
      <c r="B31" s="276" t="s">
        <v>153</v>
      </c>
      <c r="C31" s="289"/>
      <c r="D31" s="770"/>
      <c r="E31" s="104"/>
      <c r="F31" s="104"/>
      <c r="G31" s="104"/>
    </row>
    <row r="32" spans="2:12" ht="20.100000000000001" customHeight="1">
      <c r="B32" s="276" t="s">
        <v>199</v>
      </c>
      <c r="C32" s="289">
        <v>-4913</v>
      </c>
      <c r="D32" s="770">
        <v>-2643</v>
      </c>
      <c r="E32" s="104">
        <v>-2661</v>
      </c>
      <c r="F32" s="104">
        <v>-2845</v>
      </c>
      <c r="G32" s="104">
        <v>-7308</v>
      </c>
    </row>
    <row r="33" spans="2:7" ht="20.100000000000001" customHeight="1">
      <c r="B33" s="276" t="s">
        <v>200</v>
      </c>
      <c r="C33" s="289">
        <v>-97</v>
      </c>
      <c r="D33" s="770">
        <v>-141</v>
      </c>
      <c r="E33" s="104">
        <v>-93</v>
      </c>
      <c r="F33" s="104">
        <v>-100</v>
      </c>
      <c r="G33" s="104">
        <v>-154</v>
      </c>
    </row>
    <row r="34" spans="2:7" ht="20.100000000000001" customHeight="1">
      <c r="B34" s="276" t="s">
        <v>191</v>
      </c>
      <c r="C34" s="289" t="s">
        <v>14</v>
      </c>
      <c r="D34" s="770" t="s">
        <v>14</v>
      </c>
      <c r="E34" s="104">
        <v>4711</v>
      </c>
      <c r="F34" s="104">
        <v>5616</v>
      </c>
      <c r="G34" s="104" t="s">
        <v>14</v>
      </c>
    </row>
    <row r="35" spans="2:7" s="236" customFormat="1" ht="20.100000000000001" customHeight="1">
      <c r="B35" s="276" t="s">
        <v>192</v>
      </c>
      <c r="C35" s="289">
        <v>-325</v>
      </c>
      <c r="D35" s="770">
        <v>-276</v>
      </c>
      <c r="E35" s="104">
        <v>-133</v>
      </c>
      <c r="F35" s="104" t="s">
        <v>14</v>
      </c>
      <c r="G35" s="104" t="s">
        <v>14</v>
      </c>
    </row>
    <row r="36" spans="2:7" ht="20.100000000000001" customHeight="1">
      <c r="B36" s="276" t="s">
        <v>265</v>
      </c>
      <c r="C36" s="289">
        <v>-622</v>
      </c>
      <c r="D36" s="770">
        <v>-4</v>
      </c>
      <c r="E36" s="104">
        <v>-104</v>
      </c>
      <c r="F36" s="104">
        <v>89</v>
      </c>
      <c r="G36" s="104">
        <v>179</v>
      </c>
    </row>
    <row r="37" spans="2:7" ht="20.100000000000001" customHeight="1">
      <c r="B37" s="276" t="s">
        <v>129</v>
      </c>
      <c r="C37" s="289">
        <v>649</v>
      </c>
      <c r="D37" s="770">
        <v>2277</v>
      </c>
      <c r="E37" s="104">
        <v>3576</v>
      </c>
      <c r="F37" s="104">
        <v>4166</v>
      </c>
      <c r="G37" s="104">
        <v>15786</v>
      </c>
    </row>
    <row r="38" spans="2:7" ht="20.100000000000001" customHeight="1">
      <c r="B38" s="278" t="s">
        <v>154</v>
      </c>
      <c r="C38" s="290">
        <v>-3990</v>
      </c>
      <c r="D38" s="771">
        <v>-7175</v>
      </c>
      <c r="E38" s="105">
        <v>-3260</v>
      </c>
      <c r="F38" s="105">
        <v>-597</v>
      </c>
      <c r="G38" s="105">
        <v>-2374</v>
      </c>
    </row>
    <row r="39" spans="2:7" ht="20.100000000000001" customHeight="1">
      <c r="B39" s="278" t="s">
        <v>155</v>
      </c>
      <c r="C39" s="290">
        <v>-797</v>
      </c>
      <c r="D39" s="771">
        <v>1903</v>
      </c>
      <c r="E39" s="105">
        <v>1396</v>
      </c>
      <c r="F39" s="105">
        <v>-5517</v>
      </c>
      <c r="G39" s="105">
        <v>-351</v>
      </c>
    </row>
    <row r="40" spans="2:7" ht="20.100000000000001" customHeight="1">
      <c r="B40" s="916" t="s">
        <v>166</v>
      </c>
      <c r="C40" s="659">
        <v>-13925</v>
      </c>
      <c r="D40" s="659">
        <v>-5540</v>
      </c>
      <c r="E40" s="659">
        <v>3532</v>
      </c>
      <c r="F40" s="659">
        <v>1060</v>
      </c>
      <c r="G40" s="659">
        <v>5909</v>
      </c>
    </row>
    <row r="41" spans="2:7" ht="20.100000000000001" customHeight="1">
      <c r="B41" s="916" t="s">
        <v>130</v>
      </c>
      <c r="C41" s="659">
        <v>-4168</v>
      </c>
      <c r="D41" s="659">
        <v>5147</v>
      </c>
      <c r="E41" s="659">
        <v>2400</v>
      </c>
      <c r="F41" s="659">
        <v>557</v>
      </c>
      <c r="G41" s="659">
        <v>7198</v>
      </c>
    </row>
    <row r="42" spans="2:7" ht="20.100000000000001" customHeight="1">
      <c r="B42" s="278" t="s">
        <v>131</v>
      </c>
      <c r="C42" s="290">
        <v>-1110</v>
      </c>
      <c r="D42" s="771">
        <v>3440.9999999999995</v>
      </c>
      <c r="E42" s="105">
        <v>-1072</v>
      </c>
      <c r="F42" s="105">
        <v>-2469</v>
      </c>
      <c r="G42" s="105">
        <v>-2217</v>
      </c>
    </row>
    <row r="43" spans="2:7" ht="20.100000000000001" customHeight="1">
      <c r="B43" s="278" t="s">
        <v>132</v>
      </c>
      <c r="C43" s="290">
        <v>33185</v>
      </c>
      <c r="D43" s="771">
        <v>24597</v>
      </c>
      <c r="E43" s="105">
        <v>23269</v>
      </c>
      <c r="F43" s="105">
        <v>25181</v>
      </c>
      <c r="G43" s="105">
        <v>20200</v>
      </c>
    </row>
    <row r="44" spans="2:7" ht="20.100000000000001" customHeight="1">
      <c r="B44" s="14" t="s">
        <v>133</v>
      </c>
      <c r="C44" s="264">
        <v>27907</v>
      </c>
      <c r="D44" s="264">
        <v>33185</v>
      </c>
      <c r="E44" s="190">
        <v>24597</v>
      </c>
      <c r="F44" s="190">
        <v>23269</v>
      </c>
      <c r="G44" s="190">
        <v>25181</v>
      </c>
    </row>
    <row r="48" spans="2:7" ht="14.1" customHeight="1">
      <c r="B48" s="745"/>
      <c r="C48" s="745"/>
      <c r="D48" s="745"/>
      <c r="E48" s="745"/>
    </row>
    <row r="49" ht="46.5" customHeight="1"/>
  </sheetData>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N31"/>
  <sheetViews>
    <sheetView showGridLines="0" view="pageBreakPreview" zoomScaleNormal="100" zoomScaleSheetLayoutView="100" zoomScalePageLayoutView="150" workbookViewId="0">
      <selection activeCell="B81" sqref="B81"/>
    </sheetView>
  </sheetViews>
  <sheetFormatPr defaultColWidth="11" defaultRowHeight="20.100000000000001" customHeight="1"/>
  <cols>
    <col min="1" max="1" width="5.5" style="744" customWidth="1"/>
    <col min="2" max="2" width="26.125" style="744" customWidth="1"/>
    <col min="3" max="12" width="10.5" style="744" customWidth="1"/>
    <col min="13" max="13" width="10.375" style="744" customWidth="1"/>
    <col min="14" max="14" width="10.5" style="744" hidden="1" customWidth="1"/>
    <col min="15" max="16384" width="11" style="744"/>
  </cols>
  <sheetData>
    <row r="2" spans="2:9" ht="20.100000000000001" customHeight="1">
      <c r="B2" s="1300" t="str">
        <f>UPPER("Cash flow from operating activities")</f>
        <v>CASH FLOW FROM OPERATING ACTIVITIES</v>
      </c>
      <c r="C2" s="1300"/>
      <c r="D2" s="1300"/>
      <c r="E2" s="1300"/>
      <c r="F2" s="1300"/>
      <c r="G2" s="1300"/>
    </row>
    <row r="3" spans="2:9" ht="20.100000000000001" customHeight="1">
      <c r="B3" s="742"/>
      <c r="C3" s="742"/>
      <c r="D3" s="742"/>
      <c r="E3" s="742"/>
    </row>
    <row r="4" spans="2:9" ht="20.100000000000001" customHeight="1">
      <c r="B4" s="48" t="s">
        <v>13</v>
      </c>
      <c r="C4" s="126">
        <v>2018</v>
      </c>
      <c r="D4" s="126">
        <v>2017</v>
      </c>
      <c r="E4" s="126">
        <v>2016</v>
      </c>
      <c r="F4" s="45">
        <v>2015</v>
      </c>
      <c r="G4" s="45" t="s">
        <v>865</v>
      </c>
    </row>
    <row r="5" spans="2:9" ht="20.100000000000001" customHeight="1">
      <c r="B5" s="9" t="s">
        <v>134</v>
      </c>
      <c r="C5" s="139"/>
      <c r="D5" s="864"/>
      <c r="E5" s="141"/>
      <c r="F5" s="141"/>
      <c r="G5" s="141"/>
    </row>
    <row r="6" spans="2:9" ht="20.100000000000001" customHeight="1">
      <c r="B6" s="339" t="s">
        <v>262</v>
      </c>
      <c r="C6" s="289">
        <v>19803</v>
      </c>
      <c r="D6" s="770">
        <v>12821</v>
      </c>
      <c r="E6" s="267">
        <v>9866</v>
      </c>
      <c r="F6" s="267">
        <v>12165</v>
      </c>
      <c r="G6" s="272">
        <v>16666</v>
      </c>
      <c r="I6" s="236"/>
    </row>
    <row r="7" spans="2:9" ht="20.100000000000001" customHeight="1">
      <c r="B7" s="339" t="s">
        <v>261</v>
      </c>
      <c r="C7" s="289">
        <v>-670</v>
      </c>
      <c r="D7" s="770">
        <v>1055</v>
      </c>
      <c r="E7" s="267">
        <v>589</v>
      </c>
      <c r="F7" s="267">
        <v>-360</v>
      </c>
      <c r="G7" s="272"/>
      <c r="I7" s="236"/>
    </row>
    <row r="8" spans="2:9" ht="20.100000000000001" customHeight="1">
      <c r="B8" s="276" t="s">
        <v>143</v>
      </c>
      <c r="C8" s="289">
        <v>4308</v>
      </c>
      <c r="D8" s="770">
        <v>7411</v>
      </c>
      <c r="E8" s="267">
        <v>4584</v>
      </c>
      <c r="F8" s="267">
        <v>6435</v>
      </c>
      <c r="G8" s="272">
        <v>6302</v>
      </c>
    </row>
    <row r="9" spans="2:9" ht="20.100000000000001" customHeight="1">
      <c r="B9" s="276" t="s">
        <v>144</v>
      </c>
      <c r="C9" s="289">
        <v>2759</v>
      </c>
      <c r="D9" s="770">
        <v>2221</v>
      </c>
      <c r="E9" s="267">
        <v>1833</v>
      </c>
      <c r="F9" s="267">
        <v>2440</v>
      </c>
      <c r="G9" s="272">
        <v>2721</v>
      </c>
    </row>
    <row r="10" spans="2:9" ht="20.100000000000001" customHeight="1">
      <c r="B10" s="278" t="s">
        <v>35</v>
      </c>
      <c r="C10" s="290">
        <v>-1497</v>
      </c>
      <c r="D10" s="771">
        <v>-1189</v>
      </c>
      <c r="E10" s="94">
        <v>-351</v>
      </c>
      <c r="F10" s="94">
        <v>-734</v>
      </c>
      <c r="G10" s="273">
        <v>-81</v>
      </c>
      <c r="I10" s="34"/>
    </row>
    <row r="11" spans="2:9" ht="20.100000000000001" customHeight="1">
      <c r="B11" s="14" t="s">
        <v>36</v>
      </c>
      <c r="C11" s="152">
        <v>24703</v>
      </c>
      <c r="D11" s="152">
        <v>22319</v>
      </c>
      <c r="E11" s="264">
        <v>16521</v>
      </c>
      <c r="F11" s="264">
        <v>19946</v>
      </c>
      <c r="G11" s="264">
        <v>25608</v>
      </c>
      <c r="I11" s="34"/>
    </row>
    <row r="12" spans="2:9" ht="20.100000000000001" customHeight="1">
      <c r="I12" s="34"/>
    </row>
    <row r="13" spans="2:9" ht="15" customHeight="1">
      <c r="B13" s="1328" t="s">
        <v>866</v>
      </c>
      <c r="C13" s="1328"/>
      <c r="D13" s="1328"/>
      <c r="E13" s="1328"/>
      <c r="F13" s="1328"/>
      <c r="G13" s="1328"/>
      <c r="H13" s="41"/>
      <c r="I13" s="34"/>
    </row>
    <row r="14" spans="2:9" ht="20.100000000000001" customHeight="1">
      <c r="B14" s="1029"/>
      <c r="C14" s="1029"/>
      <c r="D14" s="1029"/>
      <c r="E14" s="1029"/>
      <c r="F14" s="1029"/>
      <c r="G14" s="1029"/>
      <c r="I14" s="34"/>
    </row>
    <row r="15" spans="2:9" ht="14.1" customHeight="1">
      <c r="B15" s="1031"/>
      <c r="C15" s="1031"/>
      <c r="D15" s="1031"/>
      <c r="E15" s="1031"/>
      <c r="F15" s="1031"/>
      <c r="G15" s="1031"/>
      <c r="I15" s="34"/>
    </row>
    <row r="16" spans="2:9" ht="20.100000000000001" customHeight="1">
      <c r="B16" s="1031"/>
      <c r="C16" s="1195"/>
      <c r="D16" s="1195"/>
      <c r="E16" s="1195"/>
      <c r="F16" s="1195"/>
      <c r="G16" s="1195"/>
      <c r="I16" s="34"/>
    </row>
    <row r="17" spans="2:7" ht="20.100000000000001" customHeight="1">
      <c r="B17" s="1029"/>
      <c r="C17" s="1029"/>
      <c r="D17" s="1029"/>
      <c r="E17" s="1029"/>
      <c r="F17" s="1029"/>
      <c r="G17" s="1029"/>
    </row>
    <row r="18" spans="2:7" ht="20.100000000000001" customHeight="1">
      <c r="B18" s="1029"/>
      <c r="C18" s="1029"/>
      <c r="D18" s="1029"/>
      <c r="E18" s="1029"/>
      <c r="F18" s="1029"/>
      <c r="G18" s="1029"/>
    </row>
    <row r="20" spans="2:7" ht="20.100000000000001" customHeight="1">
      <c r="D20" s="41"/>
    </row>
    <row r="21" spans="2:7" ht="20.100000000000001" customHeight="1">
      <c r="D21" s="41"/>
    </row>
    <row r="22" spans="2:7" ht="20.100000000000001" customHeight="1">
      <c r="D22" s="41"/>
    </row>
    <row r="23" spans="2:7" ht="20.100000000000001" customHeight="1">
      <c r="D23" s="41"/>
    </row>
    <row r="24" spans="2:7" ht="20.100000000000001" customHeight="1">
      <c r="D24" s="41"/>
    </row>
    <row r="27" spans="2:7" ht="20.100000000000001" customHeight="1">
      <c r="D27" s="41"/>
    </row>
    <row r="28" spans="2:7" ht="20.100000000000001" customHeight="1">
      <c r="D28" s="41"/>
    </row>
    <row r="29" spans="2:7" ht="20.100000000000001" customHeight="1">
      <c r="D29" s="41"/>
    </row>
    <row r="30" spans="2:7" ht="20.100000000000001" customHeight="1">
      <c r="D30" s="41"/>
    </row>
    <row r="31" spans="2:7" ht="20.100000000000001" customHeight="1">
      <c r="D31" s="41"/>
    </row>
  </sheetData>
  <mergeCells count="2">
    <mergeCell ref="B2:G2"/>
    <mergeCell ref="B13:G13"/>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M24"/>
  <sheetViews>
    <sheetView showGridLines="0" view="pageBreakPreview" zoomScaleNormal="100" zoomScaleSheetLayoutView="100" zoomScalePageLayoutView="115" workbookViewId="0">
      <selection activeCell="B81" sqref="B81"/>
    </sheetView>
  </sheetViews>
  <sheetFormatPr defaultColWidth="11" defaultRowHeight="20.100000000000001" customHeight="1"/>
  <cols>
    <col min="1" max="1" width="5.5" style="744" customWidth="1"/>
    <col min="2" max="2" width="26.125" style="744" customWidth="1"/>
    <col min="3" max="11" width="10.5" style="744" customWidth="1"/>
    <col min="12" max="12" width="10.375" style="744" customWidth="1"/>
    <col min="13" max="13" width="10.5" style="744" hidden="1" customWidth="1"/>
    <col min="14" max="16384" width="11" style="744"/>
  </cols>
  <sheetData>
    <row r="2" spans="2:9" ht="20.100000000000001" customHeight="1">
      <c r="B2" s="1300" t="s">
        <v>201</v>
      </c>
      <c r="C2" s="1300"/>
      <c r="D2" s="1300"/>
      <c r="E2" s="1300"/>
      <c r="F2" s="1300"/>
      <c r="G2" s="1300"/>
    </row>
    <row r="3" spans="2:9" ht="20.100000000000001" customHeight="1">
      <c r="B3" s="742"/>
      <c r="C3" s="742"/>
      <c r="D3" s="742"/>
      <c r="E3" s="742"/>
    </row>
    <row r="4" spans="2:9" ht="20.100000000000001" customHeight="1">
      <c r="B4" s="127" t="s">
        <v>13</v>
      </c>
      <c r="C4" s="275">
        <v>2018</v>
      </c>
      <c r="D4" s="275">
        <v>2017</v>
      </c>
      <c r="E4" s="275">
        <v>2016</v>
      </c>
      <c r="F4" s="275">
        <v>2015</v>
      </c>
      <c r="G4" s="275">
        <v>2014</v>
      </c>
    </row>
    <row r="5" spans="2:9" ht="20.100000000000001" customHeight="1">
      <c r="B5" s="9" t="s">
        <v>134</v>
      </c>
      <c r="C5" s="155"/>
      <c r="D5" s="892"/>
      <c r="E5" s="258"/>
      <c r="F5" s="164"/>
      <c r="G5" s="164"/>
    </row>
    <row r="6" spans="2:9" ht="20.100000000000001" customHeight="1">
      <c r="B6" s="339" t="s">
        <v>262</v>
      </c>
      <c r="C6" s="148">
        <v>15282</v>
      </c>
      <c r="D6" s="855">
        <v>12802</v>
      </c>
      <c r="E6" s="348">
        <v>16085</v>
      </c>
      <c r="F6" s="90">
        <v>24233</v>
      </c>
      <c r="G6" s="90">
        <v>26520</v>
      </c>
      <c r="I6" s="236"/>
    </row>
    <row r="7" spans="2:9" ht="20.100000000000001" customHeight="1">
      <c r="B7" s="339" t="s">
        <v>261</v>
      </c>
      <c r="C7" s="148">
        <v>3539</v>
      </c>
      <c r="D7" s="855">
        <v>797</v>
      </c>
      <c r="E7" s="267">
        <v>1221</v>
      </c>
      <c r="F7" s="267">
        <v>588</v>
      </c>
      <c r="G7" s="267"/>
    </row>
    <row r="8" spans="2:9" ht="20.100000000000001" customHeight="1">
      <c r="B8" s="276" t="s">
        <v>143</v>
      </c>
      <c r="C8" s="148">
        <v>1781</v>
      </c>
      <c r="D8" s="855">
        <v>1734</v>
      </c>
      <c r="E8" s="348">
        <v>1861</v>
      </c>
      <c r="F8" s="90">
        <v>1875</v>
      </c>
      <c r="G8" s="90">
        <v>2022</v>
      </c>
    </row>
    <row r="9" spans="2:9" ht="20.100000000000001" customHeight="1">
      <c r="B9" s="276" t="s">
        <v>144</v>
      </c>
      <c r="C9" s="148">
        <v>1458</v>
      </c>
      <c r="D9" s="855">
        <v>1457</v>
      </c>
      <c r="E9" s="348">
        <v>1245</v>
      </c>
      <c r="F9" s="90">
        <v>1267</v>
      </c>
      <c r="G9" s="90">
        <v>1818</v>
      </c>
    </row>
    <row r="10" spans="2:9" ht="20.100000000000001" customHeight="1">
      <c r="B10" s="278" t="s">
        <v>35</v>
      </c>
      <c r="C10" s="149">
        <v>125</v>
      </c>
      <c r="D10" s="66">
        <v>106</v>
      </c>
      <c r="E10" s="348">
        <v>118</v>
      </c>
      <c r="F10" s="91">
        <v>70</v>
      </c>
      <c r="G10" s="91">
        <v>149</v>
      </c>
    </row>
    <row r="11" spans="2:9" ht="20.100000000000001" customHeight="1">
      <c r="B11" s="14" t="s">
        <v>36</v>
      </c>
      <c r="C11" s="27">
        <v>22185</v>
      </c>
      <c r="D11" s="27">
        <v>16896</v>
      </c>
      <c r="E11" s="27">
        <v>20530</v>
      </c>
      <c r="F11" s="304">
        <v>28033</v>
      </c>
      <c r="G11" s="304">
        <v>30509</v>
      </c>
    </row>
    <row r="12" spans="2:9" ht="20.100000000000001" customHeight="1">
      <c r="B12" s="9" t="s">
        <v>135</v>
      </c>
      <c r="C12" s="157"/>
      <c r="D12" s="895"/>
      <c r="E12" s="259"/>
      <c r="F12" s="90"/>
      <c r="G12" s="90"/>
    </row>
    <row r="13" spans="2:9" ht="20.100000000000001" customHeight="1">
      <c r="B13" s="276" t="s">
        <v>40</v>
      </c>
      <c r="C13" s="148">
        <v>4502</v>
      </c>
      <c r="D13" s="855">
        <v>1193</v>
      </c>
      <c r="E13" s="259">
        <v>1835</v>
      </c>
      <c r="F13" s="90">
        <v>980</v>
      </c>
      <c r="G13" s="90">
        <v>1266</v>
      </c>
    </row>
    <row r="14" spans="2:9" ht="20.100000000000001" customHeight="1">
      <c r="B14" s="276" t="s">
        <v>41</v>
      </c>
      <c r="C14" s="148">
        <v>2609</v>
      </c>
      <c r="D14" s="855">
        <v>2805</v>
      </c>
      <c r="E14" s="259">
        <v>3842</v>
      </c>
      <c r="F14" s="90">
        <v>4783</v>
      </c>
      <c r="G14" s="90">
        <v>5880</v>
      </c>
    </row>
    <row r="15" spans="2:9" ht="20.100000000000001" customHeight="1">
      <c r="B15" s="276" t="s">
        <v>42</v>
      </c>
      <c r="C15" s="148">
        <v>2014</v>
      </c>
      <c r="D15" s="855">
        <v>2916</v>
      </c>
      <c r="E15" s="259">
        <v>2825</v>
      </c>
      <c r="F15" s="90">
        <v>3493</v>
      </c>
      <c r="G15" s="90">
        <v>3658</v>
      </c>
    </row>
    <row r="16" spans="2:9" ht="20.100000000000001" customHeight="1">
      <c r="B16" s="276" t="s">
        <v>43</v>
      </c>
      <c r="C16" s="148">
        <v>4838</v>
      </c>
      <c r="D16" s="855">
        <v>5030</v>
      </c>
      <c r="E16" s="259">
        <v>6859</v>
      </c>
      <c r="F16" s="90">
        <v>9154</v>
      </c>
      <c r="G16" s="90">
        <v>9798</v>
      </c>
    </row>
    <row r="17" spans="2:12" ht="20.100000000000001" customHeight="1">
      <c r="B17" s="278" t="s">
        <v>44</v>
      </c>
      <c r="C17" s="149">
        <v>8222</v>
      </c>
      <c r="D17" s="66">
        <v>4952</v>
      </c>
      <c r="E17" s="259">
        <v>5169</v>
      </c>
      <c r="F17" s="91">
        <v>9623</v>
      </c>
      <c r="G17" s="91">
        <v>9907</v>
      </c>
    </row>
    <row r="18" spans="2:12" ht="20.100000000000001" customHeight="1">
      <c r="B18" s="14" t="s">
        <v>36</v>
      </c>
      <c r="C18" s="27">
        <v>22185</v>
      </c>
      <c r="D18" s="27">
        <v>16896</v>
      </c>
      <c r="E18" s="27">
        <f>E17+E16+E15+E14+E13</f>
        <v>20530</v>
      </c>
      <c r="F18" s="304">
        <v>28033</v>
      </c>
      <c r="G18" s="304">
        <v>30509</v>
      </c>
    </row>
    <row r="20" spans="2:12" ht="20.100000000000001" customHeight="1">
      <c r="B20" s="1101" t="s">
        <v>1099</v>
      </c>
      <c r="C20" s="745"/>
      <c r="D20" s="745"/>
      <c r="E20" s="745"/>
      <c r="F20" s="745"/>
      <c r="G20" s="745"/>
    </row>
    <row r="22" spans="2:12" ht="20.100000000000001" customHeight="1">
      <c r="B22" s="742"/>
      <c r="C22" s="742"/>
      <c r="D22" s="742"/>
      <c r="E22" s="742"/>
      <c r="F22" s="742"/>
      <c r="G22" s="742"/>
    </row>
    <row r="23" spans="2:12" ht="20.100000000000001" customHeight="1">
      <c r="C23" s="41"/>
      <c r="D23" s="41"/>
      <c r="E23" s="41"/>
      <c r="F23" s="41"/>
      <c r="G23" s="41"/>
    </row>
    <row r="24" spans="2:12" ht="20.100000000000001" customHeight="1">
      <c r="H24" s="742"/>
      <c r="I24" s="742"/>
      <c r="J24" s="742"/>
      <c r="K24" s="742"/>
      <c r="L24" s="742"/>
    </row>
  </sheetData>
  <mergeCells count="1">
    <mergeCell ref="B2:G2"/>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N14"/>
  <sheetViews>
    <sheetView showGridLines="0" view="pageBreakPreview" zoomScaleNormal="100" zoomScaleSheetLayoutView="100" workbookViewId="0">
      <selection activeCell="B81" sqref="B81"/>
    </sheetView>
  </sheetViews>
  <sheetFormatPr defaultColWidth="10.875" defaultRowHeight="20.100000000000001" customHeight="1"/>
  <cols>
    <col min="1" max="1" width="5.5" style="744" customWidth="1"/>
    <col min="2" max="2" width="26.125" style="744" customWidth="1"/>
    <col min="3" max="12" width="10.5" style="744" customWidth="1"/>
    <col min="13" max="13" width="10.375" style="744" customWidth="1"/>
    <col min="14" max="14" width="10.5" style="744" hidden="1" customWidth="1"/>
    <col min="15" max="16384" width="10.875" style="744"/>
  </cols>
  <sheetData>
    <row r="2" spans="2:7" ht="20.100000000000001" customHeight="1">
      <c r="B2" s="1300" t="s">
        <v>202</v>
      </c>
      <c r="C2" s="1300"/>
      <c r="D2" s="1300"/>
      <c r="E2" s="1300"/>
      <c r="F2" s="1300"/>
      <c r="G2" s="1300"/>
    </row>
    <row r="3" spans="2:7" ht="20.100000000000001" customHeight="1">
      <c r="B3" s="742"/>
      <c r="C3" s="742"/>
      <c r="D3" s="742"/>
      <c r="E3" s="742"/>
    </row>
    <row r="4" spans="2:7" ht="20.100000000000001" customHeight="1">
      <c r="B4" s="128" t="s">
        <v>13</v>
      </c>
      <c r="C4" s="275">
        <v>2018</v>
      </c>
      <c r="D4" s="275">
        <v>2017</v>
      </c>
      <c r="E4" s="275">
        <v>2016</v>
      </c>
      <c r="F4" s="275">
        <v>2015</v>
      </c>
      <c r="G4" s="275">
        <v>2014</v>
      </c>
    </row>
    <row r="5" spans="2:7" ht="20.100000000000001" customHeight="1">
      <c r="B5" s="339" t="s">
        <v>266</v>
      </c>
      <c r="C5" s="148">
        <v>9186</v>
      </c>
      <c r="D5" s="855">
        <v>11310</v>
      </c>
      <c r="E5" s="90">
        <v>14464</v>
      </c>
      <c r="F5" s="90">
        <v>20536</v>
      </c>
      <c r="G5" s="90">
        <v>22959</v>
      </c>
    </row>
    <row r="6" spans="2:7" ht="20.100000000000001" customHeight="1">
      <c r="B6" s="339" t="s">
        <v>261</v>
      </c>
      <c r="C6" s="148">
        <v>511</v>
      </c>
      <c r="D6" s="855">
        <v>353</v>
      </c>
      <c r="E6" s="90">
        <v>270</v>
      </c>
      <c r="F6" s="90">
        <v>397</v>
      </c>
      <c r="G6" s="90"/>
    </row>
    <row r="7" spans="2:7" ht="20.100000000000001" customHeight="1">
      <c r="B7" s="276" t="s">
        <v>143</v>
      </c>
      <c r="C7" s="148">
        <v>1604</v>
      </c>
      <c r="D7" s="855">
        <v>1625</v>
      </c>
      <c r="E7" s="90">
        <v>1642</v>
      </c>
      <c r="F7" s="90">
        <v>850</v>
      </c>
      <c r="G7" s="90">
        <v>1944</v>
      </c>
    </row>
    <row r="8" spans="2:7" ht="20.100000000000001" customHeight="1">
      <c r="B8" s="276" t="s">
        <v>144</v>
      </c>
      <c r="C8" s="148">
        <v>1010</v>
      </c>
      <c r="D8" s="855">
        <v>1019</v>
      </c>
      <c r="E8" s="90">
        <v>1003</v>
      </c>
      <c r="F8" s="90">
        <v>1130</v>
      </c>
      <c r="G8" s="90">
        <v>1424</v>
      </c>
    </row>
    <row r="9" spans="2:7" ht="20.100000000000001" customHeight="1">
      <c r="B9" s="278" t="s">
        <v>35</v>
      </c>
      <c r="C9" s="149">
        <v>115</v>
      </c>
      <c r="D9" s="66">
        <f>+D10-SUM(D5:D8)</f>
        <v>88</v>
      </c>
      <c r="E9" s="91">
        <f>+E10-SUM(E5:E8)</f>
        <v>105</v>
      </c>
      <c r="F9" s="91">
        <v>63</v>
      </c>
      <c r="G9" s="91">
        <v>104</v>
      </c>
    </row>
    <row r="10" spans="2:7" ht="20.100000000000001" customHeight="1">
      <c r="B10" s="49" t="s">
        <v>36</v>
      </c>
      <c r="C10" s="165">
        <v>12426</v>
      </c>
      <c r="D10" s="165">
        <v>14395</v>
      </c>
      <c r="E10" s="166">
        <v>17484</v>
      </c>
      <c r="F10" s="166">
        <v>22976</v>
      </c>
      <c r="G10" s="166">
        <v>26430</v>
      </c>
    </row>
    <row r="12" spans="2:7" ht="20.100000000000001" customHeight="1">
      <c r="B12" s="1101" t="s">
        <v>214</v>
      </c>
    </row>
    <row r="14" spans="2:7" ht="20.100000000000001" customHeight="1">
      <c r="C14" s="41"/>
      <c r="D14" s="41"/>
      <c r="E14" s="41"/>
      <c r="F14" s="41"/>
      <c r="G14" s="41"/>
    </row>
  </sheetData>
  <mergeCells count="1">
    <mergeCell ref="B2:G2"/>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N12"/>
  <sheetViews>
    <sheetView showGridLines="0" view="pageBreakPreview" zoomScaleNormal="100" zoomScaleSheetLayoutView="100" zoomScalePageLayoutView="150" workbookViewId="0">
      <selection activeCell="B81" sqref="B81"/>
    </sheetView>
  </sheetViews>
  <sheetFormatPr defaultColWidth="11" defaultRowHeight="20.100000000000001" customHeight="1"/>
  <cols>
    <col min="1" max="1" width="5.5" style="744" customWidth="1"/>
    <col min="2" max="2" width="26.125" style="744" customWidth="1"/>
    <col min="3" max="12" width="10.5" style="744" customWidth="1"/>
    <col min="13" max="13" width="10.375" style="744" customWidth="1"/>
    <col min="14" max="14" width="10.5" style="744" hidden="1" customWidth="1"/>
    <col min="15" max="16384" width="11" style="744"/>
  </cols>
  <sheetData>
    <row r="2" spans="2:7" ht="20.100000000000001" customHeight="1">
      <c r="B2" s="1300" t="str">
        <f>UPPER("Divestments by business segment")</f>
        <v>DIVESTMENTS BY BUSINESS SEGMENT</v>
      </c>
      <c r="C2" s="1300"/>
      <c r="D2" s="1300"/>
      <c r="E2" s="1300"/>
      <c r="F2" s="1300"/>
      <c r="G2" s="1300"/>
    </row>
    <row r="3" spans="2:7" ht="20.100000000000001" customHeight="1">
      <c r="B3" s="742"/>
      <c r="C3" s="742"/>
      <c r="D3" s="742"/>
      <c r="E3" s="742"/>
    </row>
    <row r="4" spans="2:7" ht="20.100000000000001" customHeight="1">
      <c r="B4" s="128" t="s">
        <v>13</v>
      </c>
      <c r="C4" s="275">
        <v>2018</v>
      </c>
      <c r="D4" s="275">
        <v>2017</v>
      </c>
      <c r="E4" s="275">
        <v>2016</v>
      </c>
      <c r="F4" s="275">
        <v>2015</v>
      </c>
      <c r="G4" s="275">
        <v>2014</v>
      </c>
    </row>
    <row r="5" spans="2:7" ht="20.100000000000001" customHeight="1">
      <c r="B5" s="339" t="s">
        <v>262</v>
      </c>
      <c r="C5" s="148">
        <v>4952</v>
      </c>
      <c r="D5" s="855">
        <v>1918</v>
      </c>
      <c r="E5" s="90">
        <v>2187</v>
      </c>
      <c r="F5" s="90">
        <v>2880</v>
      </c>
      <c r="G5" s="90">
        <v>5764</v>
      </c>
    </row>
    <row r="6" spans="2:7" ht="20.100000000000001" customHeight="1">
      <c r="B6" s="339" t="s">
        <v>261</v>
      </c>
      <c r="C6" s="148">
        <v>931</v>
      </c>
      <c r="D6" s="855">
        <v>73</v>
      </c>
      <c r="E6" s="90">
        <v>166</v>
      </c>
      <c r="F6" s="90">
        <v>418</v>
      </c>
      <c r="G6" s="90"/>
    </row>
    <row r="7" spans="2:7" ht="20.100000000000001" customHeight="1">
      <c r="B7" s="276" t="s">
        <v>143</v>
      </c>
      <c r="C7" s="148">
        <v>919</v>
      </c>
      <c r="D7" s="855">
        <v>2820</v>
      </c>
      <c r="E7" s="90">
        <v>88</v>
      </c>
      <c r="F7" s="90">
        <v>3494</v>
      </c>
      <c r="G7" s="90">
        <v>192</v>
      </c>
    </row>
    <row r="8" spans="2:7" ht="20.100000000000001" customHeight="1">
      <c r="B8" s="276" t="s">
        <v>144</v>
      </c>
      <c r="C8" s="148">
        <v>428</v>
      </c>
      <c r="D8" s="855">
        <v>413</v>
      </c>
      <c r="E8" s="90">
        <v>424</v>
      </c>
      <c r="F8" s="90">
        <v>767</v>
      </c>
      <c r="G8" s="90">
        <v>163</v>
      </c>
    </row>
    <row r="9" spans="2:7" ht="20.100000000000001" customHeight="1">
      <c r="B9" s="278" t="s">
        <v>35</v>
      </c>
      <c r="C9" s="149">
        <v>9</v>
      </c>
      <c r="D9" s="66">
        <v>40</v>
      </c>
      <c r="E9" s="91">
        <v>12</v>
      </c>
      <c r="F9" s="91">
        <v>25</v>
      </c>
      <c r="G9" s="91">
        <v>71</v>
      </c>
    </row>
    <row r="10" spans="2:7" ht="20.100000000000001" customHeight="1">
      <c r="B10" s="49" t="s">
        <v>36</v>
      </c>
      <c r="C10" s="165">
        <v>7239</v>
      </c>
      <c r="D10" s="165">
        <v>5264</v>
      </c>
      <c r="E10" s="166">
        <v>2877</v>
      </c>
      <c r="F10" s="166">
        <v>7584</v>
      </c>
      <c r="G10" s="166">
        <v>6190</v>
      </c>
    </row>
    <row r="12" spans="2:7" ht="20.100000000000001" customHeight="1">
      <c r="C12" s="41"/>
      <c r="D12" s="41"/>
      <c r="E12" s="41"/>
      <c r="F12" s="41"/>
      <c r="G12" s="41"/>
    </row>
  </sheetData>
  <mergeCells count="1">
    <mergeCell ref="B2:G2"/>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6BD"/>
  </sheetPr>
  <dimension ref="A1:M41"/>
  <sheetViews>
    <sheetView showGridLines="0" view="pageBreakPreview" zoomScaleNormal="115" zoomScaleSheetLayoutView="100" zoomScalePageLayoutView="160" workbookViewId="0">
      <selection activeCell="I21" sqref="I21"/>
    </sheetView>
  </sheetViews>
  <sheetFormatPr defaultColWidth="11" defaultRowHeight="20.100000000000001" customHeight="1"/>
  <cols>
    <col min="1" max="1" width="3.375" style="744" customWidth="1"/>
    <col min="2" max="2" width="42.125" style="744" customWidth="1"/>
    <col min="3" max="7" width="10.625" style="744" customWidth="1"/>
    <col min="8" max="11" width="11.125" style="744" customWidth="1"/>
    <col min="12" max="12" width="10.375" style="744" customWidth="1"/>
    <col min="13" max="13" width="11.125" style="744" hidden="1" customWidth="1"/>
    <col min="14" max="16384" width="11" style="744"/>
  </cols>
  <sheetData>
    <row r="1" spans="2:13" ht="20.100000000000001" customHeight="1">
      <c r="F1" s="60"/>
    </row>
    <row r="2" spans="2:13" ht="20.100000000000001" customHeight="1">
      <c r="B2" s="742" t="s">
        <v>158</v>
      </c>
      <c r="C2" s="742"/>
      <c r="D2" s="742"/>
      <c r="E2" s="742"/>
      <c r="F2" s="742"/>
      <c r="G2" s="742"/>
      <c r="H2" s="742"/>
      <c r="I2" s="742"/>
      <c r="J2" s="742"/>
      <c r="K2" s="742"/>
      <c r="L2" s="742"/>
      <c r="M2" s="742"/>
    </row>
    <row r="3" spans="2:13" ht="20.100000000000001" customHeight="1">
      <c r="B3" s="742"/>
      <c r="C3" s="742"/>
      <c r="D3" s="742"/>
      <c r="E3" s="742"/>
    </row>
    <row r="4" spans="2:13" ht="20.100000000000001" customHeight="1">
      <c r="B4" s="1"/>
      <c r="C4" s="1"/>
      <c r="D4" s="1"/>
      <c r="E4" s="309"/>
      <c r="F4" s="309"/>
      <c r="G4" s="309"/>
      <c r="H4" s="309"/>
      <c r="I4" s="309"/>
      <c r="J4" s="309"/>
      <c r="K4" s="309"/>
      <c r="L4" s="309"/>
    </row>
    <row r="5" spans="2:13" ht="20.100000000000001" customHeight="1">
      <c r="B5" s="1258" t="s">
        <v>4</v>
      </c>
      <c r="C5" s="275">
        <v>2018</v>
      </c>
      <c r="D5" s="275">
        <v>2017</v>
      </c>
      <c r="E5" s="275">
        <v>2016</v>
      </c>
      <c r="F5" s="275">
        <v>2015</v>
      </c>
      <c r="G5" s="275">
        <v>2014</v>
      </c>
    </row>
    <row r="6" spans="2:13" ht="20.100000000000001" customHeight="1">
      <c r="B6" s="62" t="s">
        <v>753</v>
      </c>
      <c r="C6" s="218">
        <v>209363</v>
      </c>
      <c r="D6" s="775">
        <v>171493</v>
      </c>
      <c r="E6" s="1259">
        <v>149743</v>
      </c>
      <c r="F6" s="1260">
        <v>165357</v>
      </c>
      <c r="G6" s="1260">
        <v>236122</v>
      </c>
    </row>
    <row r="7" spans="2:13" ht="20.100000000000001" customHeight="1">
      <c r="B7" s="214" t="s">
        <v>754</v>
      </c>
      <c r="C7" s="213">
        <v>15997</v>
      </c>
      <c r="D7" s="1261">
        <v>11936</v>
      </c>
      <c r="E7" s="1259">
        <v>9410</v>
      </c>
      <c r="F7" s="1262">
        <v>11327</v>
      </c>
      <c r="G7" s="1262">
        <v>14247</v>
      </c>
    </row>
    <row r="8" spans="2:13" s="277" customFormat="1" ht="20.100000000000001" customHeight="1">
      <c r="B8" s="181" t="s">
        <v>1</v>
      </c>
      <c r="C8" s="219">
        <v>11446</v>
      </c>
      <c r="D8" s="1263">
        <v>8631</v>
      </c>
      <c r="E8" s="1264">
        <v>6196</v>
      </c>
      <c r="F8" s="1265">
        <v>5087</v>
      </c>
      <c r="G8" s="1265">
        <v>4244</v>
      </c>
    </row>
    <row r="9" spans="2:13" ht="20.100000000000001" customHeight="1">
      <c r="B9" s="215" t="s">
        <v>755</v>
      </c>
      <c r="C9" s="145">
        <v>13559</v>
      </c>
      <c r="D9" s="776">
        <v>10578</v>
      </c>
      <c r="E9" s="1259">
        <v>8287</v>
      </c>
      <c r="F9" s="1266">
        <v>10518</v>
      </c>
      <c r="G9" s="1266">
        <v>12837</v>
      </c>
    </row>
    <row r="10" spans="2:13" s="277" customFormat="1" ht="20.100000000000001" customHeight="1">
      <c r="B10" s="107" t="s">
        <v>756</v>
      </c>
      <c r="C10" s="220" t="s">
        <v>757</v>
      </c>
      <c r="D10" s="777" t="s">
        <v>758</v>
      </c>
      <c r="E10" s="1267" t="s">
        <v>759</v>
      </c>
      <c r="F10" s="1268" t="s">
        <v>760</v>
      </c>
      <c r="G10" s="1268" t="s">
        <v>761</v>
      </c>
    </row>
    <row r="11" spans="2:13" s="277" customFormat="1" ht="20.100000000000001" customHeight="1">
      <c r="B11" s="107" t="s">
        <v>762</v>
      </c>
      <c r="C11" s="220" t="s">
        <v>763</v>
      </c>
      <c r="D11" s="777" t="s">
        <v>764</v>
      </c>
      <c r="E11" s="1268" t="s">
        <v>765</v>
      </c>
      <c r="F11" s="1268" t="s">
        <v>766</v>
      </c>
      <c r="G11" s="1268" t="s">
        <v>766</v>
      </c>
    </row>
    <row r="12" spans="2:13" ht="20.100000000000001" customHeight="1">
      <c r="B12" s="215" t="s">
        <v>767</v>
      </c>
      <c r="C12" s="235" t="s">
        <v>768</v>
      </c>
      <c r="D12" s="778" t="s">
        <v>769</v>
      </c>
      <c r="E12" s="1269" t="s">
        <v>770</v>
      </c>
      <c r="F12" s="1269" t="s">
        <v>771</v>
      </c>
      <c r="G12" s="1269" t="s">
        <v>772</v>
      </c>
    </row>
    <row r="13" spans="2:13" ht="20.100000000000001" customHeight="1">
      <c r="B13" s="63" t="s">
        <v>773</v>
      </c>
      <c r="C13" s="221" t="s">
        <v>774</v>
      </c>
      <c r="D13" s="779" t="s">
        <v>775</v>
      </c>
      <c r="E13" s="1270" t="s">
        <v>776</v>
      </c>
      <c r="F13" s="1271" t="s">
        <v>777</v>
      </c>
      <c r="G13" s="1271" t="s">
        <v>778</v>
      </c>
    </row>
    <row r="14" spans="2:13" ht="20.100000000000001" customHeight="1">
      <c r="B14" s="63" t="s">
        <v>779</v>
      </c>
      <c r="C14" s="221" t="s">
        <v>780</v>
      </c>
      <c r="D14" s="779" t="s">
        <v>781</v>
      </c>
      <c r="E14" s="1270" t="s">
        <v>782</v>
      </c>
      <c r="F14" s="1271" t="s">
        <v>781</v>
      </c>
      <c r="G14" s="1271" t="s">
        <v>783</v>
      </c>
    </row>
    <row r="15" spans="2:13" s="277" customFormat="1" ht="20.100000000000001" customHeight="1">
      <c r="B15" s="181" t="s">
        <v>784</v>
      </c>
      <c r="C15" s="221" t="s">
        <v>785</v>
      </c>
      <c r="D15" s="779" t="s">
        <v>786</v>
      </c>
      <c r="E15" s="1270" t="s">
        <v>787</v>
      </c>
      <c r="F15" s="1270" t="s">
        <v>788</v>
      </c>
      <c r="G15" s="1270" t="s">
        <v>789</v>
      </c>
      <c r="H15" s="146"/>
      <c r="I15" s="146"/>
      <c r="J15" s="146"/>
      <c r="K15" s="146"/>
      <c r="L15" s="146"/>
    </row>
    <row r="16" spans="2:13" ht="20.100000000000001" customHeight="1">
      <c r="B16" s="215" t="s">
        <v>3</v>
      </c>
      <c r="C16" s="222">
        <v>24703</v>
      </c>
      <c r="D16" s="780">
        <v>22319</v>
      </c>
      <c r="E16" s="1262">
        <v>16521</v>
      </c>
      <c r="F16" s="1266">
        <v>19946</v>
      </c>
      <c r="G16" s="1266">
        <v>25608</v>
      </c>
      <c r="H16" s="41"/>
      <c r="I16" s="41"/>
      <c r="J16" s="41"/>
      <c r="K16" s="41"/>
      <c r="L16" s="41"/>
    </row>
    <row r="17" spans="1:13" ht="20.100000000000001" customHeight="1">
      <c r="B17" s="181" t="s">
        <v>790</v>
      </c>
      <c r="C17" s="781">
        <v>24529</v>
      </c>
      <c r="D17" s="782">
        <v>21135</v>
      </c>
      <c r="E17" s="1265">
        <v>16988</v>
      </c>
      <c r="F17" s="1272">
        <v>19376</v>
      </c>
      <c r="G17" s="1272">
        <v>24597</v>
      </c>
      <c r="H17" s="41"/>
      <c r="I17" s="41"/>
      <c r="J17" s="41"/>
      <c r="K17" s="41"/>
      <c r="L17" s="41"/>
    </row>
    <row r="18" spans="1:13" ht="32.25" customHeight="1">
      <c r="B18" s="1253" t="s">
        <v>791</v>
      </c>
      <c r="C18" s="781">
        <v>26067</v>
      </c>
      <c r="D18" s="782">
        <v>22183</v>
      </c>
      <c r="E18" s="1265">
        <v>17581</v>
      </c>
      <c r="F18" s="1272">
        <v>19839</v>
      </c>
      <c r="G18" s="1272">
        <v>24944</v>
      </c>
      <c r="H18" s="41"/>
      <c r="I18" s="41"/>
      <c r="J18" s="41"/>
      <c r="K18" s="41"/>
      <c r="L18" s="41"/>
    </row>
    <row r="19" spans="1:13" ht="20.100000000000001" customHeight="1">
      <c r="B19" s="783" t="s">
        <v>792</v>
      </c>
      <c r="C19" s="781">
        <v>22185</v>
      </c>
      <c r="D19" s="782">
        <v>16896</v>
      </c>
      <c r="E19" s="1265">
        <v>20530</v>
      </c>
      <c r="F19" s="1272">
        <v>28033</v>
      </c>
      <c r="G19" s="1272">
        <v>30509</v>
      </c>
      <c r="H19" s="41"/>
      <c r="I19" s="41"/>
      <c r="J19" s="41"/>
      <c r="K19" s="41"/>
      <c r="L19" s="41"/>
    </row>
    <row r="20" spans="1:13" ht="20.100000000000001" customHeight="1">
      <c r="B20" s="784" t="s">
        <v>793</v>
      </c>
      <c r="C20" s="785">
        <v>12426</v>
      </c>
      <c r="D20" s="786">
        <v>14395</v>
      </c>
      <c r="E20" s="1265">
        <v>17484</v>
      </c>
      <c r="F20" s="1273">
        <v>22976</v>
      </c>
      <c r="G20" s="1273">
        <v>26430</v>
      </c>
      <c r="H20" s="41"/>
      <c r="I20" s="41"/>
      <c r="J20" s="41"/>
      <c r="K20" s="41"/>
      <c r="L20" s="41"/>
    </row>
    <row r="21" spans="1:13" ht="20.100000000000001" customHeight="1">
      <c r="B21" s="68" t="s">
        <v>178</v>
      </c>
      <c r="C21" s="223">
        <v>7239</v>
      </c>
      <c r="D21" s="787">
        <v>5264</v>
      </c>
      <c r="E21" s="1274">
        <v>2877</v>
      </c>
      <c r="F21" s="1274">
        <v>7584</v>
      </c>
      <c r="G21" s="1274">
        <v>6190</v>
      </c>
      <c r="H21" s="41"/>
      <c r="I21" s="41"/>
      <c r="J21" s="41"/>
      <c r="K21" s="41"/>
      <c r="L21" s="41"/>
    </row>
    <row r="22" spans="1:13" ht="20.100000000000001" customHeight="1">
      <c r="B22" s="61"/>
      <c r="C22" s="61"/>
      <c r="D22" s="1275"/>
      <c r="E22" s="1276"/>
      <c r="F22" s="1275"/>
      <c r="G22" s="1275"/>
      <c r="H22" s="61"/>
      <c r="I22" s="61"/>
      <c r="J22" s="61"/>
      <c r="K22" s="61"/>
      <c r="L22" s="61"/>
      <c r="M22" s="61"/>
    </row>
    <row r="23" spans="1:13" s="61" customFormat="1" ht="14.1" customHeight="1">
      <c r="A23" s="1076"/>
      <c r="B23" s="238" t="s">
        <v>794</v>
      </c>
      <c r="C23" s="238"/>
      <c r="D23" s="238"/>
      <c r="E23" s="238"/>
      <c r="F23" s="238"/>
      <c r="G23" s="238"/>
      <c r="H23" s="238"/>
      <c r="I23" s="238"/>
      <c r="J23" s="238"/>
      <c r="K23" s="238"/>
      <c r="L23" s="238"/>
      <c r="M23" s="238"/>
    </row>
    <row r="24" spans="1:13" s="61" customFormat="1" ht="15" customHeight="1">
      <c r="B24" s="320" t="s">
        <v>795</v>
      </c>
      <c r="C24" s="239"/>
      <c r="D24" s="239"/>
      <c r="E24" s="239"/>
      <c r="F24" s="239"/>
      <c r="G24" s="239"/>
      <c r="H24" s="239"/>
      <c r="I24" s="239"/>
      <c r="J24" s="239"/>
      <c r="K24" s="239"/>
      <c r="L24" s="239"/>
      <c r="M24" s="239"/>
    </row>
    <row r="25" spans="1:13" s="788" customFormat="1" ht="14.1" customHeight="1">
      <c r="B25" s="320" t="s">
        <v>796</v>
      </c>
      <c r="C25" s="321"/>
      <c r="D25" s="321"/>
      <c r="E25" s="321"/>
      <c r="F25" s="321"/>
      <c r="G25" s="321"/>
      <c r="H25" s="321"/>
      <c r="I25" s="321"/>
      <c r="J25" s="321"/>
      <c r="K25" s="321"/>
      <c r="L25" s="321"/>
      <c r="M25" s="321"/>
    </row>
    <row r="26" spans="1:13" ht="33.75" customHeight="1">
      <c r="B26" s="1299" t="s">
        <v>797</v>
      </c>
      <c r="C26" s="1299"/>
      <c r="D26" s="1299"/>
      <c r="E26" s="1299"/>
      <c r="F26" s="1299"/>
      <c r="G26" s="1299"/>
      <c r="H26" s="750"/>
      <c r="I26" s="750"/>
      <c r="J26" s="750"/>
      <c r="K26" s="750"/>
      <c r="L26" s="750"/>
      <c r="M26" s="750"/>
    </row>
    <row r="27" spans="1:13" s="61" customFormat="1" ht="14.1" customHeight="1">
      <c r="B27" s="789" t="s">
        <v>798</v>
      </c>
      <c r="C27" s="238"/>
      <c r="D27" s="238"/>
      <c r="E27" s="238"/>
      <c r="F27" s="238"/>
      <c r="G27" s="238"/>
      <c r="H27" s="238"/>
      <c r="I27" s="238"/>
      <c r="J27" s="238"/>
      <c r="K27" s="238"/>
      <c r="L27" s="238"/>
      <c r="M27" s="238"/>
    </row>
    <row r="28" spans="1:13" s="61" customFormat="1" ht="21.75" customHeight="1">
      <c r="B28" s="1299" t="s">
        <v>799</v>
      </c>
      <c r="C28" s="1299"/>
      <c r="D28" s="1299"/>
      <c r="E28" s="1299"/>
      <c r="F28" s="1299"/>
      <c r="G28" s="1299"/>
      <c r="H28" s="238"/>
      <c r="I28" s="238"/>
      <c r="J28" s="238"/>
      <c r="K28" s="238"/>
      <c r="L28" s="238"/>
      <c r="M28" s="238"/>
    </row>
    <row r="29" spans="1:13" s="61" customFormat="1" ht="14.1" customHeight="1">
      <c r="B29" s="789" t="s">
        <v>800</v>
      </c>
      <c r="C29" s="238"/>
      <c r="D29" s="238"/>
      <c r="E29" s="238"/>
      <c r="F29" s="238"/>
      <c r="G29" s="238"/>
      <c r="H29" s="238"/>
      <c r="I29" s="238"/>
      <c r="J29" s="238"/>
      <c r="K29" s="238"/>
      <c r="L29" s="238"/>
      <c r="M29" s="238"/>
    </row>
    <row r="30" spans="1:13" s="61" customFormat="1" ht="14.1" customHeight="1">
      <c r="B30" s="790" t="s">
        <v>801</v>
      </c>
      <c r="C30" s="748"/>
      <c r="D30" s="748"/>
      <c r="E30" s="748"/>
      <c r="F30" s="748"/>
      <c r="G30" s="748"/>
      <c r="H30" s="748"/>
      <c r="I30" s="748"/>
      <c r="J30" s="748"/>
      <c r="K30" s="748"/>
      <c r="L30" s="748"/>
      <c r="M30" s="748"/>
    </row>
    <row r="31" spans="1:13" ht="13.5" customHeight="1">
      <c r="B31" s="790" t="s">
        <v>802</v>
      </c>
      <c r="C31" s="61"/>
      <c r="D31" s="61"/>
      <c r="E31" s="61"/>
      <c r="F31" s="61"/>
      <c r="G31" s="61"/>
    </row>
    <row r="32" spans="1:13" ht="15" customHeight="1">
      <c r="B32" s="748"/>
    </row>
    <row r="33" spans="2:5" ht="19.5" hidden="1" customHeight="1"/>
    <row r="34" spans="2:5" ht="19.5" hidden="1" customHeight="1">
      <c r="B34" s="69"/>
      <c r="C34" s="69"/>
      <c r="D34" s="69"/>
      <c r="E34" s="69"/>
    </row>
    <row r="35" spans="2:5" ht="19.5" hidden="1" customHeight="1"/>
    <row r="36" spans="2:5" ht="19.5" hidden="1" customHeight="1"/>
    <row r="37" spans="2:5" ht="19.5" hidden="1" customHeight="1"/>
    <row r="38" spans="2:5" ht="19.5" hidden="1" customHeight="1"/>
    <row r="39" spans="2:5" ht="19.5" hidden="1" customHeight="1"/>
    <row r="40" spans="2:5" ht="19.5" hidden="1" customHeight="1"/>
    <row r="41" spans="2:5" ht="19.5" hidden="1" customHeight="1"/>
  </sheetData>
  <mergeCells count="2">
    <mergeCell ref="B26:G26"/>
    <mergeCell ref="B28:G28"/>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6BD"/>
  </sheetPr>
  <dimension ref="B2:O39"/>
  <sheetViews>
    <sheetView showGridLines="0" view="pageBreakPreview" zoomScaleNormal="100" zoomScaleSheetLayoutView="100" zoomScalePageLayoutView="160" workbookViewId="0">
      <selection activeCell="B1" sqref="B1"/>
    </sheetView>
  </sheetViews>
  <sheetFormatPr defaultColWidth="11" defaultRowHeight="20.100000000000001" customHeight="1"/>
  <cols>
    <col min="1" max="1" width="3.125" style="744" customWidth="1"/>
    <col min="2" max="2" width="38.375" style="744" customWidth="1"/>
    <col min="3" max="7" width="11.375" style="744" customWidth="1"/>
    <col min="8" max="13" width="11.125" style="744" customWidth="1"/>
    <col min="14" max="16384" width="11" style="744"/>
  </cols>
  <sheetData>
    <row r="2" spans="2:13" ht="20.100000000000001" customHeight="1">
      <c r="B2" s="1032" t="s">
        <v>237</v>
      </c>
      <c r="C2" s="1032"/>
      <c r="D2" s="1032"/>
      <c r="E2" s="1032"/>
      <c r="F2" s="1032"/>
      <c r="G2" s="1032"/>
      <c r="H2" s="1032"/>
      <c r="I2" s="1032"/>
      <c r="J2" s="1032"/>
      <c r="K2" s="1032"/>
      <c r="L2" s="1032"/>
      <c r="M2" s="1032"/>
    </row>
    <row r="4" spans="2:13" ht="20.100000000000001" customHeight="1">
      <c r="B4" s="302"/>
      <c r="C4" s="281">
        <v>2018</v>
      </c>
      <c r="D4" s="281">
        <v>2017</v>
      </c>
      <c r="E4" s="275">
        <v>2016</v>
      </c>
      <c r="F4" s="275">
        <v>2015</v>
      </c>
      <c r="G4" s="275">
        <v>2014</v>
      </c>
    </row>
    <row r="5" spans="2:13" ht="20.100000000000001" customHeight="1">
      <c r="B5" s="276" t="s">
        <v>238</v>
      </c>
      <c r="C5" s="289" t="s">
        <v>965</v>
      </c>
      <c r="D5" s="984" t="s">
        <v>966</v>
      </c>
      <c r="E5" s="985" t="s">
        <v>967</v>
      </c>
      <c r="F5" s="985" t="s">
        <v>968</v>
      </c>
      <c r="G5" s="985" t="s">
        <v>969</v>
      </c>
    </row>
    <row r="6" spans="2:13" ht="20.100000000000001" customHeight="1">
      <c r="B6" s="300" t="s">
        <v>1045</v>
      </c>
      <c r="C6" s="289" t="s">
        <v>970</v>
      </c>
      <c r="D6" s="984" t="s">
        <v>971</v>
      </c>
      <c r="E6" s="986" t="s">
        <v>972</v>
      </c>
      <c r="F6" s="986" t="s">
        <v>973</v>
      </c>
      <c r="G6" s="986" t="s">
        <v>974</v>
      </c>
    </row>
    <row r="7" spans="2:13" ht="20.100000000000001" customHeight="1">
      <c r="B7" s="276" t="s">
        <v>1046</v>
      </c>
      <c r="C7" s="289" t="s">
        <v>975</v>
      </c>
      <c r="D7" s="984" t="s">
        <v>976</v>
      </c>
      <c r="E7" s="986" t="s">
        <v>977</v>
      </c>
      <c r="F7" s="986" t="s">
        <v>978</v>
      </c>
      <c r="G7" s="986" t="s">
        <v>979</v>
      </c>
    </row>
    <row r="8" spans="2:13" ht="20.100000000000001" customHeight="1">
      <c r="B8" s="278" t="s">
        <v>239</v>
      </c>
      <c r="C8" s="290" t="s">
        <v>980</v>
      </c>
      <c r="D8" s="987" t="s">
        <v>981</v>
      </c>
      <c r="E8" s="988" t="s">
        <v>982</v>
      </c>
      <c r="F8" s="988" t="s">
        <v>983</v>
      </c>
      <c r="G8" s="988" t="s">
        <v>984</v>
      </c>
    </row>
    <row r="9" spans="2:13" s="277" customFormat="1" ht="20.100000000000001" customHeight="1">
      <c r="B9" s="283" t="s">
        <v>240</v>
      </c>
      <c r="C9" s="294"/>
      <c r="D9" s="989"/>
      <c r="E9" s="990"/>
      <c r="F9" s="990"/>
      <c r="G9" s="990"/>
    </row>
    <row r="10" spans="2:13" ht="20.100000000000001" customHeight="1">
      <c r="B10" s="276" t="s">
        <v>241</v>
      </c>
      <c r="C10" s="295" t="s">
        <v>985</v>
      </c>
      <c r="D10" s="991" t="s">
        <v>986</v>
      </c>
      <c r="E10" s="992" t="s">
        <v>987</v>
      </c>
      <c r="F10" s="993" t="s">
        <v>988</v>
      </c>
      <c r="G10" s="993" t="s">
        <v>989</v>
      </c>
    </row>
    <row r="11" spans="2:13" ht="20.100000000000001" customHeight="1">
      <c r="B11" s="276" t="s">
        <v>242</v>
      </c>
      <c r="C11" s="295" t="s">
        <v>990</v>
      </c>
      <c r="D11" s="991" t="s">
        <v>991</v>
      </c>
      <c r="E11" s="992" t="s">
        <v>992</v>
      </c>
      <c r="F11" s="993" t="s">
        <v>993</v>
      </c>
      <c r="G11" s="993" t="s">
        <v>994</v>
      </c>
    </row>
    <row r="12" spans="2:13" ht="20.100000000000001" customHeight="1">
      <c r="B12" s="278" t="s">
        <v>995</v>
      </c>
      <c r="C12" s="296" t="s">
        <v>996</v>
      </c>
      <c r="D12" s="994" t="s">
        <v>997</v>
      </c>
      <c r="E12" s="995" t="s">
        <v>998</v>
      </c>
      <c r="F12" s="996" t="s">
        <v>999</v>
      </c>
      <c r="G12" s="996" t="s">
        <v>1000</v>
      </c>
    </row>
    <row r="13" spans="2:13" s="277" customFormat="1" ht="20.100000000000001" customHeight="1">
      <c r="B13" s="283" t="s">
        <v>244</v>
      </c>
      <c r="C13" s="294"/>
      <c r="D13" s="989"/>
      <c r="E13" s="990"/>
      <c r="F13" s="990"/>
      <c r="G13" s="990"/>
    </row>
    <row r="14" spans="2:13" ht="20.100000000000001" customHeight="1">
      <c r="B14" s="276" t="s">
        <v>241</v>
      </c>
      <c r="C14" s="295" t="s">
        <v>1001</v>
      </c>
      <c r="D14" s="991" t="s">
        <v>1002</v>
      </c>
      <c r="E14" s="992" t="s">
        <v>1003</v>
      </c>
      <c r="F14" s="993" t="s">
        <v>1004</v>
      </c>
      <c r="G14" s="993" t="s">
        <v>1005</v>
      </c>
    </row>
    <row r="15" spans="2:13" ht="20.100000000000001" customHeight="1">
      <c r="B15" s="276" t="s">
        <v>242</v>
      </c>
      <c r="C15" s="295" t="s">
        <v>1006</v>
      </c>
      <c r="D15" s="991" t="s">
        <v>1007</v>
      </c>
      <c r="E15" s="992" t="s">
        <v>1008</v>
      </c>
      <c r="F15" s="993" t="s">
        <v>1009</v>
      </c>
      <c r="G15" s="993" t="s">
        <v>1010</v>
      </c>
    </row>
    <row r="16" spans="2:13" ht="20.100000000000001" customHeight="1">
      <c r="B16" s="278" t="s">
        <v>243</v>
      </c>
      <c r="C16" s="296" t="s">
        <v>1011</v>
      </c>
      <c r="D16" s="994" t="s">
        <v>1012</v>
      </c>
      <c r="E16" s="995" t="s">
        <v>1013</v>
      </c>
      <c r="F16" s="996" t="s">
        <v>1014</v>
      </c>
      <c r="G16" s="996" t="s">
        <v>1015</v>
      </c>
    </row>
    <row r="17" spans="2:15" s="277" customFormat="1" ht="20.100000000000001" customHeight="1">
      <c r="B17" s="283" t="s">
        <v>245</v>
      </c>
      <c r="C17" s="294"/>
      <c r="D17" s="989"/>
      <c r="E17" s="990"/>
      <c r="F17" s="990"/>
      <c r="G17" s="990"/>
    </row>
    <row r="18" spans="2:15" ht="20.100000000000001" customHeight="1">
      <c r="B18" s="276" t="s">
        <v>246</v>
      </c>
      <c r="C18" s="297" t="s">
        <v>1016</v>
      </c>
      <c r="D18" s="997" t="s">
        <v>1017</v>
      </c>
      <c r="E18" s="992" t="s">
        <v>1018</v>
      </c>
      <c r="F18" s="998" t="s">
        <v>1019</v>
      </c>
      <c r="G18" s="998" t="s">
        <v>1020</v>
      </c>
    </row>
    <row r="19" spans="2:15" ht="20.100000000000001" customHeight="1">
      <c r="B19" s="278" t="s">
        <v>247</v>
      </c>
      <c r="C19" s="298" t="s">
        <v>1021</v>
      </c>
      <c r="D19" s="999" t="s">
        <v>1022</v>
      </c>
      <c r="E19" s="995" t="s">
        <v>1023</v>
      </c>
      <c r="F19" s="1000" t="s">
        <v>1024</v>
      </c>
      <c r="G19" s="1000" t="s">
        <v>1025</v>
      </c>
    </row>
    <row r="20" spans="2:15" s="277" customFormat="1" ht="20.100000000000001" customHeight="1">
      <c r="B20" s="283" t="s">
        <v>248</v>
      </c>
      <c r="C20" s="291"/>
      <c r="D20" s="1001"/>
      <c r="E20" s="1002"/>
      <c r="F20" s="1002"/>
      <c r="G20" s="1002"/>
    </row>
    <row r="21" spans="2:15" ht="20.100000000000001" customHeight="1">
      <c r="B21" s="276" t="s">
        <v>249</v>
      </c>
      <c r="C21" s="289" t="s">
        <v>1026</v>
      </c>
      <c r="D21" s="984" t="s">
        <v>1027</v>
      </c>
      <c r="E21" s="986" t="s">
        <v>1028</v>
      </c>
      <c r="F21" s="986" t="s">
        <v>1029</v>
      </c>
      <c r="G21" s="986" t="s">
        <v>1030</v>
      </c>
    </row>
    <row r="22" spans="2:15" ht="20.100000000000001" customHeight="1">
      <c r="B22" s="278" t="s">
        <v>250</v>
      </c>
      <c r="C22" s="290" t="s">
        <v>1031</v>
      </c>
      <c r="D22" s="987" t="s">
        <v>1032</v>
      </c>
      <c r="E22" s="988" t="s">
        <v>1033</v>
      </c>
      <c r="F22" s="988" t="s">
        <v>1034</v>
      </c>
      <c r="G22" s="988" t="s">
        <v>1035</v>
      </c>
    </row>
    <row r="23" spans="2:15" ht="20.100000000000001" customHeight="1">
      <c r="B23" s="284" t="s">
        <v>251</v>
      </c>
      <c r="C23" s="292" t="s">
        <v>757</v>
      </c>
      <c r="D23" s="1003" t="s">
        <v>758</v>
      </c>
      <c r="E23" s="1004" t="s">
        <v>759</v>
      </c>
      <c r="F23" s="1005" t="s">
        <v>760</v>
      </c>
      <c r="G23" s="1005" t="s">
        <v>761</v>
      </c>
    </row>
    <row r="24" spans="2:15" ht="20.100000000000001" customHeight="1">
      <c r="B24" s="276" t="s">
        <v>252</v>
      </c>
      <c r="C24" s="240" t="s">
        <v>1049</v>
      </c>
      <c r="D24" s="1006" t="s">
        <v>764</v>
      </c>
      <c r="E24" s="993" t="s">
        <v>765</v>
      </c>
      <c r="F24" s="993" t="s">
        <v>766</v>
      </c>
      <c r="G24" s="993" t="s">
        <v>766</v>
      </c>
    </row>
    <row r="25" spans="2:15" ht="20.100000000000001" customHeight="1">
      <c r="B25" s="276" t="s">
        <v>253</v>
      </c>
      <c r="C25" s="1013" t="s">
        <v>1050</v>
      </c>
      <c r="D25" s="1014" t="s">
        <v>769</v>
      </c>
      <c r="E25" s="993" t="s">
        <v>770</v>
      </c>
      <c r="F25" s="993" t="s">
        <v>771</v>
      </c>
      <c r="G25" s="993" t="s">
        <v>772</v>
      </c>
    </row>
    <row r="26" spans="2:15" ht="20.100000000000001" customHeight="1">
      <c r="B26" s="276" t="s">
        <v>1047</v>
      </c>
      <c r="C26" s="293">
        <v>0.6</v>
      </c>
      <c r="D26" s="1007">
        <v>0.68</v>
      </c>
      <c r="E26" s="1008">
        <v>0.8</v>
      </c>
      <c r="F26" s="1008">
        <v>0.6</v>
      </c>
      <c r="G26" s="1008">
        <v>0.57999999999999996</v>
      </c>
      <c r="H26" s="285"/>
    </row>
    <row r="27" spans="2:15" ht="20.100000000000001" customHeight="1">
      <c r="B27" s="276" t="s">
        <v>1048</v>
      </c>
      <c r="C27" s="350" t="s">
        <v>1036</v>
      </c>
      <c r="D27" s="1009" t="s">
        <v>1037</v>
      </c>
      <c r="E27" s="992" t="s">
        <v>1038</v>
      </c>
      <c r="F27" s="1010" t="s">
        <v>1039</v>
      </c>
      <c r="G27" s="1010" t="s">
        <v>1039</v>
      </c>
    </row>
    <row r="28" spans="2:15" ht="20.100000000000001" customHeight="1">
      <c r="B28" s="282" t="s">
        <v>254</v>
      </c>
      <c r="C28" s="299" t="s">
        <v>1040</v>
      </c>
      <c r="D28" s="1011" t="s">
        <v>1041</v>
      </c>
      <c r="E28" s="1012" t="s">
        <v>1042</v>
      </c>
      <c r="F28" s="1012" t="s">
        <v>1043</v>
      </c>
      <c r="G28" s="1012" t="s">
        <v>1044</v>
      </c>
    </row>
    <row r="29" spans="2:15" ht="12.75" customHeight="1">
      <c r="C29" s="349"/>
    </row>
    <row r="30" spans="2:15" ht="12" customHeight="1">
      <c r="B30" s="1330" t="s">
        <v>1054</v>
      </c>
      <c r="C30" s="1330"/>
      <c r="D30" s="1330"/>
      <c r="E30" s="1330"/>
      <c r="F30" s="1330"/>
      <c r="G30" s="1330"/>
      <c r="H30" s="1015"/>
      <c r="I30" s="1015"/>
      <c r="J30" s="1015"/>
      <c r="K30" s="1015"/>
      <c r="L30" s="1015"/>
      <c r="M30" s="1015"/>
      <c r="N30" s="751"/>
      <c r="O30" s="751"/>
    </row>
    <row r="31" spans="2:15" ht="12" customHeight="1">
      <c r="B31" s="1331" t="s">
        <v>1051</v>
      </c>
      <c r="C31" s="1331"/>
      <c r="D31" s="1331"/>
      <c r="E31" s="1331"/>
      <c r="F31" s="1331"/>
      <c r="G31" s="1331"/>
      <c r="H31" s="1016"/>
      <c r="I31" s="1016"/>
      <c r="J31" s="1016"/>
      <c r="K31" s="1016"/>
      <c r="L31" s="1016"/>
      <c r="M31" s="1016"/>
      <c r="N31" s="752"/>
      <c r="O31" s="752"/>
    </row>
    <row r="32" spans="2:15" ht="12" customHeight="1">
      <c r="B32" s="1332" t="s">
        <v>1052</v>
      </c>
      <c r="C32" s="1332"/>
      <c r="D32" s="1332"/>
      <c r="E32" s="1332"/>
      <c r="F32" s="1332"/>
      <c r="G32" s="1332"/>
      <c r="H32" s="269"/>
      <c r="I32" s="269"/>
      <c r="J32" s="269"/>
      <c r="K32" s="269"/>
      <c r="L32" s="269"/>
      <c r="M32" s="269"/>
      <c r="N32" s="286"/>
      <c r="O32" s="286"/>
    </row>
    <row r="33" spans="2:15" ht="27.75" customHeight="1">
      <c r="B33" s="1333" t="s">
        <v>1053</v>
      </c>
      <c r="C33" s="1333"/>
      <c r="D33" s="1333"/>
      <c r="E33" s="1333"/>
      <c r="F33" s="1333"/>
      <c r="G33" s="1333"/>
      <c r="H33" s="750"/>
      <c r="I33" s="750"/>
      <c r="J33" s="750"/>
      <c r="K33" s="750"/>
      <c r="L33" s="750"/>
      <c r="M33" s="750"/>
      <c r="N33" s="286"/>
      <c r="O33" s="286"/>
    </row>
    <row r="34" spans="2:15" ht="9.75" customHeight="1">
      <c r="B34" s="1329" t="s">
        <v>1055</v>
      </c>
      <c r="C34" s="1329"/>
      <c r="D34" s="1329"/>
      <c r="E34" s="1329"/>
      <c r="F34" s="1329"/>
      <c r="G34" s="1329"/>
      <c r="H34" s="1017"/>
      <c r="I34" s="1017"/>
      <c r="J34" s="1017"/>
      <c r="K34" s="1017"/>
      <c r="L34" s="1017"/>
      <c r="M34" s="1017"/>
      <c r="N34" s="749"/>
      <c r="O34" s="749"/>
    </row>
    <row r="35" spans="2:15" ht="9.75" customHeight="1">
      <c r="B35" s="1102" t="s">
        <v>1056</v>
      </c>
      <c r="C35" s="1102"/>
      <c r="D35" s="1102"/>
      <c r="E35" s="1102"/>
      <c r="F35" s="1102"/>
      <c r="G35" s="1102"/>
      <c r="H35" s="1017"/>
      <c r="I35" s="1017"/>
      <c r="J35" s="1017"/>
      <c r="K35" s="1017"/>
      <c r="L35" s="1017"/>
      <c r="M35" s="1017"/>
      <c r="N35" s="749"/>
      <c r="O35" s="749"/>
    </row>
    <row r="36" spans="2:15" ht="9.75" customHeight="1">
      <c r="B36" s="1102" t="s">
        <v>1057</v>
      </c>
      <c r="C36" s="1102"/>
      <c r="D36" s="1102"/>
      <c r="E36" s="1102"/>
      <c r="F36" s="1102"/>
      <c r="G36" s="1102"/>
      <c r="H36" s="1017"/>
      <c r="I36" s="1017"/>
      <c r="J36" s="1017"/>
      <c r="K36" s="1017"/>
      <c r="L36" s="1017"/>
      <c r="M36" s="1017"/>
      <c r="N36" s="749"/>
      <c r="O36" s="749"/>
    </row>
    <row r="37" spans="2:15" ht="20.100000000000001" customHeight="1">
      <c r="C37" s="349"/>
    </row>
    <row r="38" spans="2:15" ht="20.100000000000001" customHeight="1">
      <c r="B38" s="1302"/>
      <c r="C38" s="1302"/>
      <c r="D38" s="1302"/>
      <c r="E38" s="1302"/>
      <c r="F38" s="1302"/>
      <c r="G38" s="1302"/>
      <c r="H38" s="1302"/>
      <c r="I38" s="1302"/>
      <c r="J38" s="1302"/>
      <c r="K38" s="1302"/>
      <c r="L38" s="1302"/>
      <c r="M38" s="1302"/>
    </row>
    <row r="39" spans="2:15" ht="20.100000000000001" customHeight="1">
      <c r="B39" s="1323"/>
      <c r="C39" s="1323"/>
      <c r="D39" s="1323"/>
      <c r="E39" s="1323"/>
      <c r="F39" s="1323"/>
      <c r="G39" s="1323"/>
      <c r="H39" s="1323"/>
      <c r="I39" s="1323"/>
      <c r="J39" s="1323"/>
      <c r="K39" s="1323"/>
      <c r="L39" s="1323"/>
      <c r="M39" s="1323"/>
    </row>
  </sheetData>
  <mergeCells count="7">
    <mergeCell ref="B34:G34"/>
    <mergeCell ref="B38:M38"/>
    <mergeCell ref="B39:M39"/>
    <mergeCell ref="B30:G30"/>
    <mergeCell ref="B31:G31"/>
    <mergeCell ref="B32:G32"/>
    <mergeCell ref="B33:G33"/>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N9"/>
  <sheetViews>
    <sheetView showGridLines="0" view="pageBreakPreview" zoomScaleNormal="100" zoomScaleSheetLayoutView="100" zoomScalePageLayoutView="115" workbookViewId="0">
      <selection activeCell="B81" sqref="B81"/>
    </sheetView>
  </sheetViews>
  <sheetFormatPr defaultColWidth="11" defaultRowHeight="20.100000000000001" customHeight="1"/>
  <cols>
    <col min="1" max="1" width="5.5" style="744" customWidth="1"/>
    <col min="2" max="2" width="39" style="744" customWidth="1"/>
    <col min="3" max="12" width="10.5" style="744" customWidth="1"/>
    <col min="13" max="13" width="10.375" style="744" customWidth="1"/>
    <col min="14" max="14" width="10.5" style="744" hidden="1" customWidth="1"/>
    <col min="15" max="16384" width="11" style="744"/>
  </cols>
  <sheetData>
    <row r="2" spans="1:14" ht="20.100000000000001" customHeight="1">
      <c r="B2" s="758" t="s">
        <v>140</v>
      </c>
      <c r="C2" s="758"/>
      <c r="D2" s="758"/>
      <c r="E2" s="758"/>
      <c r="F2" s="758"/>
      <c r="G2" s="758"/>
      <c r="H2" s="758"/>
      <c r="I2" s="758"/>
      <c r="J2" s="758"/>
      <c r="K2" s="758"/>
      <c r="L2" s="758"/>
      <c r="M2" s="758"/>
      <c r="N2" s="758"/>
    </row>
    <row r="4" spans="1:14" ht="20.100000000000001" customHeight="1">
      <c r="B4" s="15" t="s">
        <v>20</v>
      </c>
      <c r="C4" s="257">
        <v>2018</v>
      </c>
      <c r="D4" s="257">
        <v>2017</v>
      </c>
      <c r="E4" s="257">
        <v>2016</v>
      </c>
      <c r="F4" s="257">
        <v>2015</v>
      </c>
      <c r="G4" s="257">
        <v>2014</v>
      </c>
    </row>
    <row r="5" spans="1:14" ht="20.100000000000001" customHeight="1">
      <c r="B5" s="16" t="s">
        <v>13</v>
      </c>
      <c r="C5" s="262" t="s">
        <v>19</v>
      </c>
      <c r="D5" s="262" t="s">
        <v>19</v>
      </c>
      <c r="E5" s="262" t="s">
        <v>19</v>
      </c>
      <c r="F5" s="262" t="s">
        <v>19</v>
      </c>
      <c r="G5" s="262" t="s">
        <v>19</v>
      </c>
    </row>
    <row r="6" spans="1:14" ht="20.100000000000001" customHeight="1">
      <c r="B6" s="57" t="s">
        <v>215</v>
      </c>
      <c r="C6" s="167">
        <v>9099</v>
      </c>
      <c r="D6" s="925">
        <v>7985</v>
      </c>
      <c r="E6" s="168">
        <v>8238</v>
      </c>
      <c r="F6" s="233">
        <v>8088</v>
      </c>
      <c r="G6" s="168">
        <v>9690</v>
      </c>
    </row>
    <row r="7" spans="1:14" ht="12.95" customHeight="1"/>
    <row r="8" spans="1:14" ht="13.5" customHeight="1">
      <c r="A8" s="1027"/>
      <c r="B8" s="1334" t="s">
        <v>216</v>
      </c>
      <c r="C8" s="1334"/>
      <c r="D8" s="1334"/>
      <c r="E8" s="1334"/>
      <c r="F8" s="1334"/>
      <c r="G8" s="1334"/>
      <c r="H8" s="743"/>
      <c r="I8" s="743"/>
      <c r="J8" s="743"/>
      <c r="K8" s="743"/>
      <c r="L8" s="743"/>
      <c r="M8" s="743"/>
      <c r="N8" s="743"/>
    </row>
    <row r="9" spans="1:14" ht="14.1" customHeight="1">
      <c r="A9" s="1027"/>
      <c r="B9" s="1027"/>
      <c r="C9" s="1027"/>
      <c r="D9" s="1027"/>
      <c r="E9" s="1027"/>
      <c r="F9" s="1027"/>
      <c r="G9" s="1027"/>
    </row>
  </sheetData>
  <mergeCells count="1">
    <mergeCell ref="B8:G8"/>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6BD"/>
  </sheetPr>
  <dimension ref="A2:M32"/>
  <sheetViews>
    <sheetView showGridLines="0" view="pageBreakPreview" zoomScaleNormal="100" zoomScaleSheetLayoutView="100" zoomScalePageLayoutView="85" workbookViewId="0">
      <selection activeCell="B1" sqref="B1"/>
    </sheetView>
  </sheetViews>
  <sheetFormatPr defaultColWidth="11" defaultRowHeight="20.100000000000001" customHeight="1"/>
  <cols>
    <col min="1" max="1" width="5.5" style="744" customWidth="1"/>
    <col min="2" max="2" width="37.25" style="744" customWidth="1"/>
    <col min="3" max="6" width="10.875" style="744" customWidth="1"/>
    <col min="7" max="10" width="11" style="744"/>
    <col min="11" max="11" width="10.375" style="744" customWidth="1"/>
    <col min="12" max="12" width="11.625" style="744" customWidth="1"/>
    <col min="13" max="16384" width="11" style="744"/>
  </cols>
  <sheetData>
    <row r="2" spans="2:13" ht="20.100000000000001" customHeight="1">
      <c r="B2" s="758" t="str">
        <f>UPPER("Number of employees")</f>
        <v>NUMBER OF EMPLOYEES</v>
      </c>
      <c r="C2" s="758"/>
      <c r="D2" s="758"/>
      <c r="E2" s="758"/>
      <c r="F2" s="758"/>
      <c r="G2" s="758"/>
      <c r="H2" s="758"/>
      <c r="I2" s="758"/>
      <c r="J2" s="758"/>
      <c r="K2" s="758"/>
      <c r="L2" s="758"/>
      <c r="M2" s="758"/>
    </row>
    <row r="4" spans="2:13" ht="20.100000000000001" customHeight="1">
      <c r="B4" s="10" t="s">
        <v>867</v>
      </c>
      <c r="C4" s="251">
        <v>2018</v>
      </c>
      <c r="D4" s="251">
        <v>2017</v>
      </c>
      <c r="E4" s="251">
        <v>2016</v>
      </c>
      <c r="F4" s="251">
        <v>2015</v>
      </c>
      <c r="G4" s="251">
        <v>2014</v>
      </c>
    </row>
    <row r="5" spans="2:13" ht="20.100000000000001" customHeight="1">
      <c r="B5" s="9" t="s">
        <v>141</v>
      </c>
      <c r="C5" s="89"/>
      <c r="D5" s="926"/>
      <c r="E5" s="243"/>
      <c r="F5" s="243"/>
      <c r="G5" s="243"/>
    </row>
    <row r="6" spans="2:13" ht="20.100000000000001" customHeight="1">
      <c r="B6" s="276" t="s">
        <v>40</v>
      </c>
      <c r="C6" s="191">
        <v>0.34499999999999997</v>
      </c>
      <c r="D6" s="927">
        <v>0.32100000000000001</v>
      </c>
      <c r="E6" s="142">
        <v>0.311</v>
      </c>
      <c r="F6" s="142">
        <v>0.315</v>
      </c>
      <c r="G6" s="142">
        <v>0.32500000000000001</v>
      </c>
    </row>
    <row r="7" spans="2:13" ht="20.100000000000001" customHeight="1">
      <c r="B7" s="276" t="s">
        <v>41</v>
      </c>
      <c r="C7" s="191">
        <v>0.28299999999999997</v>
      </c>
      <c r="D7" s="927">
        <v>0.26100000000000001</v>
      </c>
      <c r="E7" s="142">
        <v>0.252</v>
      </c>
      <c r="F7" s="142">
        <v>0.245</v>
      </c>
      <c r="G7" s="142">
        <v>0.23899999999999999</v>
      </c>
    </row>
    <row r="8" spans="2:13" ht="20.100000000000001" customHeight="1">
      <c r="B8" s="278" t="s">
        <v>44</v>
      </c>
      <c r="C8" s="192">
        <v>0.372</v>
      </c>
      <c r="D8" s="928">
        <v>0.41799999999999998</v>
      </c>
      <c r="E8" s="143">
        <v>0.437</v>
      </c>
      <c r="F8" s="143">
        <v>0.44</v>
      </c>
      <c r="G8" s="143">
        <v>0.436</v>
      </c>
    </row>
    <row r="9" spans="2:13" ht="20.100000000000001" customHeight="1">
      <c r="B9" s="14" t="s">
        <v>36</v>
      </c>
      <c r="C9" s="264">
        <v>104460</v>
      </c>
      <c r="D9" s="264">
        <v>98277</v>
      </c>
      <c r="E9" s="264">
        <v>102168</v>
      </c>
      <c r="F9" s="264">
        <v>96019</v>
      </c>
      <c r="G9" s="264">
        <v>100307</v>
      </c>
    </row>
    <row r="10" spans="2:13" ht="20.100000000000001" customHeight="1">
      <c r="G10" s="39"/>
    </row>
    <row r="11" spans="2:13" ht="20.100000000000001" customHeight="1">
      <c r="B11" s="10" t="s">
        <v>867</v>
      </c>
      <c r="C11" s="10"/>
      <c r="D11" s="251">
        <v>2018</v>
      </c>
      <c r="E11" s="251">
        <v>2017</v>
      </c>
      <c r="F11" s="129">
        <v>2016</v>
      </c>
      <c r="G11" s="281">
        <v>2015</v>
      </c>
    </row>
    <row r="12" spans="2:13" ht="20.100000000000001" customHeight="1">
      <c r="B12" s="9" t="s">
        <v>142</v>
      </c>
      <c r="C12" s="9"/>
      <c r="D12" s="125"/>
      <c r="E12" s="929"/>
      <c r="F12" s="92"/>
      <c r="G12" s="92"/>
    </row>
    <row r="13" spans="2:13" ht="20.100000000000001" customHeight="1">
      <c r="B13" s="339" t="s">
        <v>203</v>
      </c>
      <c r="C13" s="339"/>
      <c r="D13" s="930">
        <v>0.13200000000000001</v>
      </c>
      <c r="E13" s="931">
        <v>0.14299999999999999</v>
      </c>
      <c r="F13" s="142">
        <v>0.14599999999999999</v>
      </c>
      <c r="G13" s="142">
        <v>0.17100000000000001</v>
      </c>
    </row>
    <row r="14" spans="2:13" ht="20.100000000000001" customHeight="1">
      <c r="B14" s="339" t="s">
        <v>261</v>
      </c>
      <c r="C14" s="339"/>
      <c r="D14" s="930">
        <v>0.11600000000000001</v>
      </c>
      <c r="E14" s="931">
        <v>0.11799999999999999</v>
      </c>
      <c r="F14" s="142">
        <v>0.127</v>
      </c>
      <c r="G14" s="142">
        <v>9.8000000000000004E-2</v>
      </c>
    </row>
    <row r="15" spans="2:13" ht="20.100000000000001" customHeight="1">
      <c r="B15" s="276" t="s">
        <v>143</v>
      </c>
      <c r="C15" s="276"/>
      <c r="D15" s="930">
        <v>0.48699999999999999</v>
      </c>
      <c r="E15" s="931">
        <v>0.498</v>
      </c>
      <c r="F15" s="142">
        <v>0.504</v>
      </c>
      <c r="G15" s="142">
        <v>0.502</v>
      </c>
    </row>
    <row r="16" spans="2:13" ht="20.100000000000001" customHeight="1">
      <c r="B16" s="276" t="s">
        <v>144</v>
      </c>
      <c r="C16" s="276"/>
      <c r="D16" s="930">
        <v>0.24</v>
      </c>
      <c r="E16" s="931">
        <v>0.216</v>
      </c>
      <c r="F16" s="142">
        <v>0.20399999999999999</v>
      </c>
      <c r="G16" s="142">
        <v>0.21299999999999999</v>
      </c>
    </row>
    <row r="17" spans="1:13" ht="20.100000000000001" customHeight="1">
      <c r="B17" s="278" t="s">
        <v>35</v>
      </c>
      <c r="C17" s="278"/>
      <c r="D17" s="932">
        <v>2.5000000000000001E-2</v>
      </c>
      <c r="E17" s="933">
        <v>2.5000000000000001E-2</v>
      </c>
      <c r="F17" s="143">
        <v>1.9E-2</v>
      </c>
      <c r="G17" s="143">
        <v>1.6E-2</v>
      </c>
    </row>
    <row r="18" spans="1:13" ht="20.100000000000001" customHeight="1">
      <c r="B18" s="14" t="s">
        <v>36</v>
      </c>
      <c r="C18" s="14"/>
      <c r="D18" s="264">
        <v>104460</v>
      </c>
      <c r="E18" s="264">
        <v>98277</v>
      </c>
      <c r="F18" s="264">
        <v>102168</v>
      </c>
      <c r="G18" s="264">
        <v>96019</v>
      </c>
      <c r="I18" s="285"/>
      <c r="J18" s="285"/>
      <c r="K18" s="285"/>
      <c r="L18" s="285"/>
      <c r="M18" s="285"/>
    </row>
    <row r="19" spans="1:13" ht="8.25" customHeight="1">
      <c r="B19" s="1103" t="s">
        <v>1101</v>
      </c>
      <c r="C19" s="269"/>
      <c r="D19" s="269"/>
      <c r="E19" s="269"/>
      <c r="F19" s="269"/>
      <c r="G19" s="269"/>
      <c r="H19" s="269"/>
      <c r="I19" s="269"/>
      <c r="J19" s="269"/>
      <c r="K19" s="269"/>
      <c r="L19" s="269"/>
      <c r="M19" s="269"/>
    </row>
    <row r="20" spans="1:13" ht="14.1" customHeight="1">
      <c r="B20" s="269" t="s">
        <v>19</v>
      </c>
      <c r="C20" s="269"/>
      <c r="D20" s="269"/>
      <c r="E20" s="269"/>
      <c r="F20" s="269"/>
      <c r="G20" s="269"/>
      <c r="H20" s="269"/>
      <c r="I20" s="269"/>
      <c r="J20" s="269"/>
      <c r="K20" s="269"/>
      <c r="L20" s="269"/>
      <c r="M20" s="269"/>
    </row>
    <row r="21" spans="1:13" ht="20.100000000000001" customHeight="1">
      <c r="B21" s="115" t="s">
        <v>867</v>
      </c>
      <c r="C21" s="106"/>
      <c r="D21" s="106"/>
      <c r="E21" s="106"/>
      <c r="F21" s="106"/>
      <c r="G21" s="106"/>
      <c r="I21" s="569"/>
    </row>
    <row r="22" spans="1:13" ht="20.100000000000001" customHeight="1">
      <c r="B22" s="252" t="s">
        <v>229</v>
      </c>
      <c r="C22" s="252"/>
      <c r="D22" s="252"/>
      <c r="E22" s="252"/>
      <c r="F22" s="252"/>
      <c r="G22" s="934"/>
      <c r="I22" s="1335"/>
    </row>
    <row r="23" spans="1:13" ht="20.100000000000001" customHeight="1">
      <c r="B23" s="1104" t="s">
        <v>203</v>
      </c>
      <c r="C23" s="1104"/>
      <c r="D23" s="1104"/>
      <c r="E23" s="1104"/>
      <c r="F23" s="1104"/>
      <c r="G23" s="1105">
        <v>12801</v>
      </c>
      <c r="I23" s="1335"/>
    </row>
    <row r="24" spans="1:13" ht="20.100000000000001" customHeight="1">
      <c r="B24" s="1106" t="s">
        <v>261</v>
      </c>
      <c r="C24" s="1106"/>
      <c r="D24" s="1106"/>
      <c r="E24" s="1106"/>
      <c r="F24" s="1106"/>
      <c r="G24" s="1107">
        <v>12001</v>
      </c>
      <c r="I24" s="1335"/>
    </row>
    <row r="25" spans="1:13" ht="20.100000000000001" customHeight="1">
      <c r="B25" s="1108" t="s">
        <v>143</v>
      </c>
      <c r="C25" s="1108"/>
      <c r="D25" s="1108"/>
      <c r="E25" s="1108"/>
      <c r="F25" s="1108"/>
      <c r="G25" s="1107">
        <v>49883</v>
      </c>
      <c r="I25" s="1335"/>
    </row>
    <row r="26" spans="1:13" ht="20.100000000000001" customHeight="1">
      <c r="B26" s="194" t="s">
        <v>143</v>
      </c>
      <c r="C26" s="194"/>
      <c r="D26" s="194"/>
      <c r="E26" s="194"/>
      <c r="F26" s="194"/>
      <c r="G26" s="1107">
        <v>49231</v>
      </c>
      <c r="I26" s="1335"/>
    </row>
    <row r="27" spans="1:13" ht="20.100000000000001" customHeight="1">
      <c r="B27" s="193" t="s">
        <v>204</v>
      </c>
      <c r="C27" s="193"/>
      <c r="D27" s="193"/>
      <c r="E27" s="193"/>
      <c r="F27" s="193"/>
      <c r="G27" s="1107">
        <v>652</v>
      </c>
      <c r="I27" s="1335"/>
    </row>
    <row r="28" spans="1:13" ht="20.100000000000001" customHeight="1">
      <c r="B28" s="116" t="s">
        <v>144</v>
      </c>
      <c r="C28" s="116"/>
      <c r="D28" s="116"/>
      <c r="E28" s="116"/>
      <c r="F28" s="116"/>
      <c r="G28" s="1105">
        <v>24630</v>
      </c>
      <c r="I28" s="1335"/>
    </row>
    <row r="29" spans="1:13" ht="20.100000000000001" customHeight="1">
      <c r="B29" s="1109" t="s">
        <v>35</v>
      </c>
      <c r="C29" s="1109"/>
      <c r="D29" s="1109"/>
      <c r="E29" s="1109"/>
      <c r="F29" s="1109"/>
      <c r="G29" s="1110">
        <v>2512</v>
      </c>
      <c r="I29" s="1335"/>
    </row>
    <row r="30" spans="1:13" ht="7.5" customHeight="1">
      <c r="C30" s="237"/>
      <c r="D30" s="935"/>
      <c r="I30" s="569"/>
    </row>
    <row r="31" spans="1:13" ht="21.75" customHeight="1">
      <c r="A31" s="1027"/>
      <c r="B31" s="1336" t="s">
        <v>1100</v>
      </c>
      <c r="C31" s="1336"/>
      <c r="D31" s="1336"/>
      <c r="E31" s="1336"/>
      <c r="F31" s="1336"/>
      <c r="G31" s="1336"/>
      <c r="H31" s="1027"/>
    </row>
    <row r="32" spans="1:13" ht="20.100000000000001" customHeight="1">
      <c r="A32" s="1027"/>
      <c r="B32" s="1027"/>
      <c r="C32" s="1027"/>
      <c r="D32" s="1027"/>
      <c r="E32" s="1027"/>
      <c r="F32" s="1027"/>
      <c r="G32" s="1027"/>
      <c r="H32" s="1027"/>
    </row>
  </sheetData>
  <mergeCells count="2">
    <mergeCell ref="I22:I29"/>
    <mergeCell ref="B31:G31"/>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A1:H21"/>
  <sheetViews>
    <sheetView showGridLines="0" view="pageBreakPreview" zoomScaleNormal="100" zoomScaleSheetLayoutView="100" zoomScalePageLayoutView="260" workbookViewId="0">
      <selection activeCell="B81" sqref="B81"/>
    </sheetView>
  </sheetViews>
  <sheetFormatPr defaultColWidth="10.875" defaultRowHeight="20.100000000000001" customHeight="1"/>
  <cols>
    <col min="1" max="1" width="5.5" style="61" customWidth="1"/>
    <col min="2" max="2" width="38" style="61" customWidth="1"/>
    <col min="3" max="5" width="10.875" style="61" customWidth="1"/>
    <col min="6" max="7" width="10.875" style="61"/>
    <col min="8" max="8" width="0.125" style="61" customWidth="1"/>
    <col min="9" max="12" width="10.875" style="61"/>
    <col min="13" max="13" width="10.375" style="61" customWidth="1"/>
    <col min="14" max="14" width="0" style="61" hidden="1" customWidth="1"/>
    <col min="15" max="16384" width="10.875" style="61"/>
  </cols>
  <sheetData>
    <row r="1" spans="1:8" ht="20.100000000000001" customHeight="1">
      <c r="A1" s="59"/>
      <c r="B1" s="59"/>
      <c r="C1" s="59"/>
      <c r="D1" s="59"/>
      <c r="E1" s="59"/>
      <c r="F1" s="59"/>
      <c r="G1" s="59"/>
      <c r="H1" s="59"/>
    </row>
    <row r="2" spans="1:8" ht="20.100000000000001" customHeight="1">
      <c r="A2" s="59"/>
      <c r="B2" s="1313" t="s">
        <v>1058</v>
      </c>
      <c r="C2" s="1313"/>
      <c r="D2" s="1313"/>
      <c r="E2" s="1313"/>
      <c r="F2" s="1313"/>
      <c r="G2" s="1313"/>
      <c r="H2" s="59"/>
    </row>
    <row r="3" spans="1:8" ht="20.100000000000001" customHeight="1">
      <c r="A3" s="59"/>
      <c r="B3" s="959"/>
      <c r="C3" s="959"/>
      <c r="D3" s="959"/>
      <c r="E3" s="959"/>
      <c r="F3" s="59"/>
      <c r="G3" s="59"/>
      <c r="H3" s="59"/>
    </row>
    <row r="4" spans="1:8" ht="20.100000000000001" customHeight="1">
      <c r="A4" s="59"/>
      <c r="B4" s="1018" t="s">
        <v>13</v>
      </c>
      <c r="C4" s="1019">
        <v>2018</v>
      </c>
      <c r="D4" s="1019">
        <v>2017</v>
      </c>
      <c r="E4" s="1019">
        <v>2016</v>
      </c>
      <c r="F4" s="1020">
        <v>2015</v>
      </c>
      <c r="G4" s="1020">
        <v>2014</v>
      </c>
      <c r="H4" s="59"/>
    </row>
    <row r="5" spans="1:8" ht="20.100000000000001" customHeight="1">
      <c r="A5" s="59"/>
      <c r="B5" s="1021" t="s">
        <v>271</v>
      </c>
      <c r="C5" s="1117">
        <v>10210</v>
      </c>
      <c r="D5" s="1111">
        <v>5985</v>
      </c>
      <c r="E5" s="1112">
        <v>3217</v>
      </c>
      <c r="F5" s="1112">
        <v>4330</v>
      </c>
      <c r="G5" s="1113">
        <v>10504</v>
      </c>
      <c r="H5" s="59"/>
    </row>
    <row r="6" spans="1:8" ht="20.100000000000001" customHeight="1">
      <c r="A6" s="59"/>
      <c r="B6" s="1021" t="s">
        <v>270</v>
      </c>
      <c r="C6" s="1117">
        <v>15282</v>
      </c>
      <c r="D6" s="1111">
        <v>12802</v>
      </c>
      <c r="E6" s="1112">
        <v>16085</v>
      </c>
      <c r="F6" s="1112">
        <v>24233</v>
      </c>
      <c r="G6" s="1113">
        <v>26520</v>
      </c>
      <c r="H6" s="59"/>
    </row>
    <row r="7" spans="1:8" ht="20.100000000000001" customHeight="1">
      <c r="A7" s="59"/>
      <c r="B7" s="1021" t="s">
        <v>269</v>
      </c>
      <c r="C7" s="1117">
        <v>9186</v>
      </c>
      <c r="D7" s="1111">
        <v>11310</v>
      </c>
      <c r="E7" s="1112">
        <v>14464</v>
      </c>
      <c r="F7" s="1112">
        <v>20536</v>
      </c>
      <c r="G7" s="1113">
        <v>22959</v>
      </c>
      <c r="H7" s="59"/>
    </row>
    <row r="8" spans="1:8" ht="20.100000000000001" customHeight="1">
      <c r="A8" s="59"/>
      <c r="B8" s="1021" t="s">
        <v>178</v>
      </c>
      <c r="C8" s="1117">
        <v>4952</v>
      </c>
      <c r="D8" s="1111">
        <v>1918</v>
      </c>
      <c r="E8" s="1112">
        <v>2187</v>
      </c>
      <c r="F8" s="1112">
        <v>2880</v>
      </c>
      <c r="G8" s="1113">
        <v>5764</v>
      </c>
      <c r="H8" s="59"/>
    </row>
    <row r="9" spans="1:8" ht="20.100000000000001" customHeight="1">
      <c r="A9" s="59"/>
      <c r="B9" s="1021" t="s">
        <v>942</v>
      </c>
      <c r="C9" s="1118">
        <v>19803</v>
      </c>
      <c r="D9" s="1114">
        <v>12821</v>
      </c>
      <c r="E9" s="1115">
        <v>9866</v>
      </c>
      <c r="F9" s="1115">
        <v>12165</v>
      </c>
      <c r="G9" s="1116">
        <v>16666</v>
      </c>
      <c r="H9" s="59"/>
    </row>
    <row r="10" spans="1:8" ht="28.5" customHeight="1">
      <c r="A10" s="59"/>
      <c r="B10" s="1022" t="s">
        <v>1059</v>
      </c>
      <c r="C10" s="1119">
        <v>19374</v>
      </c>
      <c r="D10" s="1023">
        <v>14753</v>
      </c>
      <c r="E10" s="1024">
        <v>10592</v>
      </c>
      <c r="F10" s="1024">
        <v>11920</v>
      </c>
      <c r="G10" s="1025">
        <v>19077</v>
      </c>
      <c r="H10" s="59"/>
    </row>
    <row r="11" spans="1:8" ht="9" customHeight="1">
      <c r="A11" s="59"/>
      <c r="B11" s="65"/>
      <c r="C11" s="830"/>
      <c r="D11" s="830"/>
      <c r="E11" s="830"/>
      <c r="F11" s="938"/>
      <c r="G11" s="938"/>
      <c r="H11" s="59"/>
    </row>
    <row r="12" spans="1:8" ht="12" customHeight="1">
      <c r="A12" s="59"/>
      <c r="B12" s="1120" t="s">
        <v>866</v>
      </c>
      <c r="C12" s="830"/>
      <c r="D12" s="830"/>
      <c r="E12" s="830"/>
      <c r="F12" s="938"/>
      <c r="G12" s="938"/>
      <c r="H12" s="59"/>
    </row>
    <row r="13" spans="1:8" ht="12" customHeight="1">
      <c r="A13" s="59"/>
      <c r="B13" s="1120" t="s">
        <v>893</v>
      </c>
      <c r="C13" s="830"/>
      <c r="D13" s="830"/>
      <c r="E13" s="830"/>
      <c r="F13" s="830"/>
      <c r="G13" s="830"/>
      <c r="H13" s="59"/>
    </row>
    <row r="14" spans="1:8" ht="12" customHeight="1">
      <c r="B14" s="1120" t="s">
        <v>268</v>
      </c>
      <c r="C14" s="830"/>
      <c r="D14" s="830"/>
      <c r="E14" s="830"/>
      <c r="F14" s="830"/>
      <c r="G14" s="830"/>
      <c r="H14" s="1337"/>
    </row>
    <row r="15" spans="1:8" ht="12" customHeight="1">
      <c r="A15" s="1337"/>
      <c r="B15" s="1120" t="s">
        <v>267</v>
      </c>
      <c r="C15" s="59"/>
      <c r="D15" s="59"/>
      <c r="E15" s="59"/>
      <c r="F15" s="830"/>
      <c r="G15" s="830"/>
      <c r="H15" s="1337"/>
    </row>
    <row r="16" spans="1:8" ht="12" customHeight="1">
      <c r="A16" s="1337"/>
      <c r="B16" s="1120" t="s">
        <v>894</v>
      </c>
      <c r="C16" s="59"/>
      <c r="D16" s="59"/>
      <c r="E16" s="59"/>
      <c r="F16" s="830"/>
      <c r="G16" s="830"/>
      <c r="H16" s="59"/>
    </row>
    <row r="17" spans="1:8" ht="12" customHeight="1">
      <c r="A17" s="1337"/>
      <c r="B17" s="1120" t="s">
        <v>895</v>
      </c>
      <c r="C17" s="59"/>
      <c r="D17" s="59"/>
      <c r="E17" s="59"/>
    </row>
    <row r="18" spans="1:8" ht="19.5" customHeight="1">
      <c r="A18" s="59"/>
      <c r="B18" s="59"/>
      <c r="C18" s="59"/>
      <c r="D18" s="59"/>
      <c r="E18" s="59"/>
      <c r="F18" s="59"/>
      <c r="G18" s="59"/>
      <c r="H18" s="59"/>
    </row>
    <row r="19" spans="1:8" ht="19.5" customHeight="1">
      <c r="A19" s="59"/>
      <c r="B19" s="59"/>
      <c r="C19" s="59"/>
      <c r="D19" s="59"/>
      <c r="E19" s="59"/>
      <c r="F19" s="59"/>
      <c r="G19" s="59"/>
      <c r="H19" s="59"/>
    </row>
    <row r="20" spans="1:8" ht="19.5" customHeight="1">
      <c r="A20" s="59"/>
      <c r="B20" s="59"/>
      <c r="C20" s="59"/>
      <c r="D20" s="59"/>
      <c r="E20" s="59"/>
      <c r="F20" s="59"/>
      <c r="G20" s="59"/>
      <c r="H20" s="59"/>
    </row>
    <row r="21" spans="1:8" ht="21.75" customHeight="1">
      <c r="A21" s="59"/>
      <c r="B21" s="59"/>
      <c r="F21" s="59"/>
      <c r="G21" s="59"/>
      <c r="H21" s="59"/>
    </row>
  </sheetData>
  <mergeCells count="3">
    <mergeCell ref="B2:G2"/>
    <mergeCell ref="H14:H15"/>
    <mergeCell ref="A15:A17"/>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2:P18"/>
  <sheetViews>
    <sheetView showGridLines="0" view="pageBreakPreview" zoomScaleNormal="100" zoomScaleSheetLayoutView="100" workbookViewId="0">
      <selection activeCell="B81" sqref="B81"/>
    </sheetView>
  </sheetViews>
  <sheetFormatPr defaultColWidth="10.875" defaultRowHeight="20.100000000000001" customHeight="1"/>
  <cols>
    <col min="1" max="1" width="5.5" style="744" customWidth="1"/>
    <col min="2" max="2" width="38.625" style="744" customWidth="1"/>
    <col min="3" max="5" width="10.875" style="744" customWidth="1"/>
    <col min="6" max="16384" width="10.875" style="744"/>
  </cols>
  <sheetData>
    <row r="2" spans="2:16" ht="20.100000000000001" customHeight="1">
      <c r="B2" s="1121" t="str">
        <f>UPPER("Production")</f>
        <v>PRODUCTION</v>
      </c>
      <c r="C2" s="1121"/>
      <c r="D2" s="1121"/>
      <c r="E2" s="1121"/>
      <c r="F2" s="1121"/>
      <c r="G2" s="1121"/>
      <c r="H2" s="1121"/>
      <c r="I2" s="1121"/>
      <c r="J2" s="1121"/>
      <c r="K2" s="1121"/>
      <c r="L2" s="1121"/>
      <c r="M2" s="1121"/>
      <c r="N2" s="1121"/>
      <c r="O2" s="1121"/>
      <c r="P2" s="1121"/>
    </row>
    <row r="3" spans="2:16" ht="20.100000000000001" customHeight="1">
      <c r="H3" s="747"/>
      <c r="I3" s="747"/>
      <c r="J3" s="747"/>
      <c r="K3" s="747"/>
    </row>
    <row r="4" spans="2:16" ht="20.100000000000001" customHeight="1">
      <c r="B4" s="759"/>
      <c r="C4" s="369">
        <v>2018</v>
      </c>
      <c r="D4" s="369">
        <v>2017</v>
      </c>
      <c r="E4" s="369">
        <v>2016</v>
      </c>
      <c r="F4" s="764">
        <v>2015</v>
      </c>
      <c r="G4" s="764">
        <v>2014</v>
      </c>
      <c r="H4" s="936"/>
      <c r="I4" s="936"/>
      <c r="J4" s="936"/>
      <c r="K4" s="936"/>
    </row>
    <row r="5" spans="2:16" ht="20.100000000000001" customHeight="1">
      <c r="B5" s="276" t="s">
        <v>868</v>
      </c>
      <c r="C5" s="899">
        <v>1378</v>
      </c>
      <c r="D5" s="348">
        <v>1167</v>
      </c>
      <c r="E5" s="368">
        <v>1088</v>
      </c>
      <c r="F5" s="368">
        <v>1021.8881013698631</v>
      </c>
      <c r="G5" s="937">
        <v>853.43845205479465</v>
      </c>
      <c r="H5" s="938"/>
      <c r="I5" s="29"/>
      <c r="J5" s="29"/>
      <c r="K5" s="29"/>
    </row>
    <row r="6" spans="2:16" ht="20.100000000000001" customHeight="1">
      <c r="B6" s="278" t="s">
        <v>869</v>
      </c>
      <c r="C6" s="900">
        <v>1397</v>
      </c>
      <c r="D6" s="939">
        <v>1399</v>
      </c>
      <c r="E6" s="94">
        <v>1364</v>
      </c>
      <c r="F6" s="94">
        <v>1325.1118986301369</v>
      </c>
      <c r="G6" s="525">
        <v>1292.5615479452053</v>
      </c>
      <c r="H6" s="1049"/>
      <c r="I6" s="939"/>
      <c r="J6" s="939"/>
      <c r="K6" s="939"/>
    </row>
    <row r="7" spans="2:16" ht="20.100000000000001" customHeight="1">
      <c r="B7" s="365" t="s">
        <v>273</v>
      </c>
      <c r="C7" s="364">
        <v>2775</v>
      </c>
      <c r="D7" s="364">
        <v>2566</v>
      </c>
      <c r="E7" s="363">
        <v>2452</v>
      </c>
      <c r="F7" s="363">
        <v>2347</v>
      </c>
      <c r="G7" s="420">
        <v>2146</v>
      </c>
      <c r="H7" s="1050"/>
      <c r="I7" s="1050"/>
      <c r="J7" s="1050"/>
      <c r="K7" s="1050"/>
    </row>
    <row r="8" spans="2:16" ht="20.100000000000001" customHeight="1">
      <c r="H8" s="1051"/>
      <c r="I8" s="1051"/>
      <c r="J8" s="1051"/>
      <c r="K8" s="1051"/>
    </row>
    <row r="9" spans="2:16" ht="20.100000000000001" customHeight="1">
      <c r="B9" s="756"/>
      <c r="C9" s="756"/>
      <c r="D9" s="756"/>
      <c r="E9" s="756"/>
      <c r="F9" s="756"/>
      <c r="G9" s="756"/>
      <c r="H9" s="1052"/>
      <c r="I9" s="1052"/>
      <c r="J9" s="1052"/>
      <c r="K9" s="1052"/>
      <c r="L9" s="756"/>
      <c r="M9" s="756"/>
      <c r="N9" s="756"/>
      <c r="O9" s="756"/>
      <c r="P9" s="756"/>
    </row>
    <row r="10" spans="2:16" ht="20.100000000000001" customHeight="1">
      <c r="B10" s="759"/>
      <c r="C10" s="369">
        <v>2018</v>
      </c>
      <c r="D10" s="369">
        <v>2017</v>
      </c>
      <c r="E10" s="369">
        <v>2016</v>
      </c>
      <c r="F10" s="764">
        <v>2015</v>
      </c>
      <c r="G10" s="764">
        <v>2014</v>
      </c>
      <c r="H10" s="1053"/>
      <c r="I10" s="1053"/>
      <c r="J10" s="1053"/>
      <c r="K10" s="1053"/>
    </row>
    <row r="11" spans="2:16" ht="20.100000000000001" customHeight="1">
      <c r="B11" s="276" t="s">
        <v>870</v>
      </c>
      <c r="C11" s="899">
        <v>1566</v>
      </c>
      <c r="D11" s="348">
        <v>1346</v>
      </c>
      <c r="E11" s="368">
        <v>1271</v>
      </c>
      <c r="F11" s="368">
        <v>1237</v>
      </c>
      <c r="G11" s="937">
        <v>1034</v>
      </c>
      <c r="H11" s="1049"/>
      <c r="I11" s="939"/>
      <c r="J11" s="939"/>
      <c r="K11" s="939"/>
    </row>
    <row r="12" spans="2:16" ht="20.100000000000001" customHeight="1">
      <c r="B12" s="278" t="s">
        <v>274</v>
      </c>
      <c r="C12" s="900">
        <v>6599</v>
      </c>
      <c r="D12" s="939">
        <v>6662</v>
      </c>
      <c r="E12" s="94">
        <v>6447</v>
      </c>
      <c r="F12" s="94">
        <v>6054</v>
      </c>
      <c r="G12" s="525">
        <v>6063</v>
      </c>
      <c r="H12" s="1049"/>
      <c r="I12" s="939"/>
      <c r="J12" s="939"/>
      <c r="K12" s="939"/>
    </row>
    <row r="13" spans="2:16" ht="20.100000000000001" customHeight="1">
      <c r="B13" s="365" t="s">
        <v>273</v>
      </c>
      <c r="C13" s="364">
        <v>2775</v>
      </c>
      <c r="D13" s="364">
        <v>2566</v>
      </c>
      <c r="E13" s="363">
        <v>2452</v>
      </c>
      <c r="F13" s="363">
        <v>2347</v>
      </c>
      <c r="G13" s="420">
        <v>2146</v>
      </c>
      <c r="H13" s="1050"/>
      <c r="I13" s="1050"/>
      <c r="J13" s="1050"/>
      <c r="K13" s="1050"/>
    </row>
    <row r="14" spans="2:16" ht="9" customHeight="1">
      <c r="H14" s="1051"/>
      <c r="I14" s="1051"/>
      <c r="J14" s="1051"/>
      <c r="K14" s="1051"/>
    </row>
    <row r="15" spans="2:16" ht="15.75" customHeight="1">
      <c r="B15" s="1122" t="s">
        <v>1102</v>
      </c>
      <c r="C15" s="1122"/>
      <c r="D15" s="1122"/>
      <c r="E15" s="1122"/>
      <c r="F15" s="1122"/>
      <c r="G15" s="1122"/>
      <c r="H15" s="1122"/>
      <c r="I15" s="1122"/>
      <c r="J15" s="1122"/>
      <c r="K15" s="1122"/>
      <c r="L15" s="1122"/>
      <c r="M15" s="1122"/>
      <c r="N15" s="1122"/>
      <c r="O15" s="1122"/>
      <c r="P15" s="1122"/>
    </row>
    <row r="17" spans="3:7" ht="20.100000000000001" customHeight="1">
      <c r="C17" s="41"/>
      <c r="D17" s="41"/>
      <c r="E17" s="41"/>
      <c r="F17" s="41"/>
      <c r="G17" s="41"/>
    </row>
    <row r="18" spans="3:7" ht="20.100000000000001" customHeight="1">
      <c r="E18" s="939"/>
    </row>
  </sheetData>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A1:P18"/>
  <sheetViews>
    <sheetView showGridLines="0" view="pageBreakPreview" zoomScaleNormal="100" zoomScaleSheetLayoutView="100" workbookViewId="0">
      <selection activeCell="B81" sqref="B81"/>
    </sheetView>
  </sheetViews>
  <sheetFormatPr defaultColWidth="10.875" defaultRowHeight="20.100000000000001" customHeight="1"/>
  <cols>
    <col min="1" max="1" width="5.5" style="744" customWidth="1"/>
    <col min="2" max="2" width="39.375" style="744" customWidth="1"/>
    <col min="3" max="5" width="10.875" style="744" customWidth="1"/>
    <col min="6" max="16384" width="10.875" style="744"/>
  </cols>
  <sheetData>
    <row r="1" spans="1:16" ht="20.100000000000001" customHeight="1">
      <c r="A1" s="755"/>
      <c r="B1" s="755"/>
      <c r="C1" s="755"/>
      <c r="D1" s="755"/>
      <c r="E1" s="755"/>
      <c r="F1" s="755"/>
      <c r="G1" s="755"/>
      <c r="H1" s="755"/>
      <c r="I1" s="755"/>
      <c r="J1" s="755"/>
    </row>
    <row r="2" spans="1:16" ht="20.100000000000001" customHeight="1">
      <c r="A2" s="755"/>
      <c r="B2" s="1032" t="s">
        <v>278</v>
      </c>
      <c r="C2" s="1032"/>
      <c r="D2" s="1032"/>
      <c r="E2" s="1032"/>
      <c r="F2" s="1032"/>
      <c r="G2" s="1032"/>
      <c r="H2" s="1032"/>
      <c r="I2" s="1032"/>
      <c r="J2" s="1032"/>
      <c r="K2" s="1032"/>
      <c r="L2" s="1032"/>
      <c r="M2" s="1032"/>
      <c r="N2" s="1032"/>
      <c r="O2" s="1032"/>
      <c r="P2" s="1032"/>
    </row>
    <row r="3" spans="1:16" ht="20.100000000000001" customHeight="1">
      <c r="A3" s="755"/>
      <c r="B3" s="755"/>
      <c r="C3" s="755"/>
      <c r="D3" s="755"/>
      <c r="E3" s="755"/>
      <c r="F3" s="755"/>
      <c r="G3" s="755"/>
      <c r="H3" s="755"/>
      <c r="I3" s="755"/>
      <c r="J3" s="755"/>
    </row>
    <row r="4" spans="1:16" ht="20.100000000000001" customHeight="1">
      <c r="A4" s="755"/>
      <c r="B4" s="759"/>
      <c r="C4" s="764">
        <v>2018</v>
      </c>
      <c r="D4" s="764">
        <v>2017</v>
      </c>
      <c r="E4" s="764">
        <v>2016</v>
      </c>
      <c r="F4" s="764">
        <v>2015</v>
      </c>
      <c r="G4" s="764">
        <v>2014</v>
      </c>
      <c r="H4" s="1053"/>
      <c r="I4" s="1053"/>
      <c r="J4" s="1053"/>
      <c r="K4" s="1053"/>
    </row>
    <row r="5" spans="1:16" ht="20.100000000000001" customHeight="1">
      <c r="A5" s="755"/>
      <c r="B5" s="276" t="s">
        <v>871</v>
      </c>
      <c r="C5" s="148">
        <v>5203</v>
      </c>
      <c r="D5" s="348">
        <v>4615</v>
      </c>
      <c r="E5" s="368">
        <v>4543</v>
      </c>
      <c r="F5" s="368">
        <v>4688.3623849999994</v>
      </c>
      <c r="G5" s="937">
        <v>4353.8640500000001</v>
      </c>
      <c r="H5" s="1049"/>
      <c r="I5" s="939"/>
      <c r="J5" s="939"/>
      <c r="K5" s="939"/>
    </row>
    <row r="6" spans="1:16" ht="20.100000000000001" customHeight="1">
      <c r="A6" s="755"/>
      <c r="B6" s="278" t="s">
        <v>872</v>
      </c>
      <c r="C6" s="149">
        <v>6847</v>
      </c>
      <c r="D6" s="939">
        <v>6860</v>
      </c>
      <c r="E6" s="94">
        <v>6975</v>
      </c>
      <c r="F6" s="94">
        <v>6891.6376150000006</v>
      </c>
      <c r="G6" s="525">
        <v>7169.1359499999999</v>
      </c>
      <c r="H6" s="1049"/>
      <c r="I6" s="939"/>
      <c r="J6" s="939"/>
      <c r="K6" s="939"/>
    </row>
    <row r="7" spans="1:16" ht="20.100000000000001" customHeight="1">
      <c r="A7" s="755"/>
      <c r="B7" s="370" t="s">
        <v>275</v>
      </c>
      <c r="C7" s="363">
        <v>12050</v>
      </c>
      <c r="D7" s="363">
        <v>11475</v>
      </c>
      <c r="E7" s="363">
        <v>11518</v>
      </c>
      <c r="F7" s="363">
        <v>11580</v>
      </c>
      <c r="G7" s="420">
        <v>11523</v>
      </c>
      <c r="H7" s="1050"/>
      <c r="I7" s="1050"/>
      <c r="J7" s="1050"/>
      <c r="K7" s="1050"/>
    </row>
    <row r="8" spans="1:16" s="61" customFormat="1" ht="20.100000000000001" customHeight="1">
      <c r="A8" s="59"/>
      <c r="B8" s="940"/>
      <c r="C8" s="941"/>
      <c r="D8" s="941"/>
      <c r="E8" s="941"/>
      <c r="F8" s="941"/>
      <c r="G8" s="941"/>
      <c r="H8" s="1054"/>
      <c r="I8" s="1054"/>
      <c r="J8" s="1054"/>
      <c r="K8" s="1054"/>
    </row>
    <row r="9" spans="1:16" ht="20.100000000000001" customHeight="1">
      <c r="A9" s="755"/>
      <c r="B9" s="759"/>
      <c r="C9" s="764">
        <v>2018</v>
      </c>
      <c r="D9" s="764">
        <v>2017</v>
      </c>
      <c r="E9" s="764">
        <v>2016</v>
      </c>
      <c r="F9" s="764">
        <v>2015</v>
      </c>
      <c r="G9" s="764">
        <v>2014</v>
      </c>
      <c r="H9" s="1053"/>
      <c r="I9" s="1053"/>
      <c r="J9" s="1053"/>
      <c r="K9" s="1053"/>
    </row>
    <row r="10" spans="1:16" ht="20.100000000000001" customHeight="1">
      <c r="A10" s="755"/>
      <c r="B10" s="276" t="s">
        <v>277</v>
      </c>
      <c r="C10" s="148">
        <v>6049</v>
      </c>
      <c r="D10" s="348">
        <v>5450</v>
      </c>
      <c r="E10" s="368">
        <v>5414</v>
      </c>
      <c r="F10" s="368">
        <v>5605</v>
      </c>
      <c r="G10" s="937">
        <v>5303</v>
      </c>
      <c r="H10" s="1049"/>
      <c r="I10" s="939"/>
      <c r="J10" s="939"/>
      <c r="K10" s="939"/>
    </row>
    <row r="11" spans="1:16" ht="20.100000000000001" customHeight="1">
      <c r="A11" s="755"/>
      <c r="B11" s="278" t="s">
        <v>276</v>
      </c>
      <c r="C11" s="149">
        <v>32325</v>
      </c>
      <c r="D11" s="939">
        <v>32506</v>
      </c>
      <c r="E11" s="94">
        <v>32984</v>
      </c>
      <c r="F11" s="94">
        <v>32206</v>
      </c>
      <c r="G11" s="525">
        <v>33590</v>
      </c>
      <c r="H11" s="1049"/>
      <c r="I11" s="939"/>
      <c r="J11" s="939"/>
      <c r="K11" s="939"/>
    </row>
    <row r="12" spans="1:16" ht="20.100000000000001" customHeight="1">
      <c r="A12" s="755"/>
      <c r="B12" s="370" t="s">
        <v>275</v>
      </c>
      <c r="C12" s="363">
        <v>12050</v>
      </c>
      <c r="D12" s="363">
        <v>11475</v>
      </c>
      <c r="E12" s="363">
        <v>11518</v>
      </c>
      <c r="F12" s="363">
        <v>11580</v>
      </c>
      <c r="G12" s="420">
        <v>11523</v>
      </c>
      <c r="H12" s="1050"/>
      <c r="I12" s="1050"/>
      <c r="J12" s="1050"/>
      <c r="K12" s="1050"/>
    </row>
    <row r="13" spans="1:16" ht="11.25" customHeight="1">
      <c r="A13" s="755"/>
      <c r="B13" s="755"/>
      <c r="C13" s="755"/>
      <c r="D13" s="755"/>
      <c r="E13" s="755"/>
      <c r="F13" s="755"/>
      <c r="G13" s="755"/>
      <c r="H13" s="1055"/>
      <c r="I13" s="1055"/>
      <c r="J13" s="1055"/>
      <c r="K13" s="1051"/>
    </row>
    <row r="14" spans="1:16" ht="13.5" customHeight="1">
      <c r="A14" s="755"/>
      <c r="B14" s="1339" t="s">
        <v>1103</v>
      </c>
      <c r="C14" s="1339"/>
      <c r="D14" s="1339"/>
      <c r="E14" s="1339"/>
      <c r="F14" s="1339"/>
      <c r="G14" s="1339"/>
      <c r="H14" s="1122"/>
      <c r="I14" s="1122"/>
      <c r="J14" s="1122"/>
      <c r="K14" s="1122"/>
      <c r="L14" s="1122"/>
      <c r="M14" s="1122"/>
      <c r="N14" s="1122"/>
      <c r="O14" s="1122"/>
      <c r="P14" s="1122"/>
    </row>
    <row r="15" spans="1:16" ht="15" customHeight="1">
      <c r="A15" s="755"/>
      <c r="B15" s="1122" t="s">
        <v>1104</v>
      </c>
      <c r="C15" s="1122"/>
      <c r="D15" s="1122"/>
      <c r="E15" s="1122"/>
      <c r="F15" s="1122"/>
      <c r="G15" s="1122"/>
      <c r="H15" s="1122"/>
      <c r="I15" s="1122"/>
      <c r="J15" s="1122"/>
      <c r="K15" s="1122"/>
      <c r="L15" s="1122"/>
      <c r="M15" s="1122"/>
      <c r="N15" s="1122"/>
      <c r="O15" s="1122"/>
      <c r="P15" s="1122"/>
    </row>
    <row r="16" spans="1:16" ht="30.75" customHeight="1">
      <c r="B16" s="1338"/>
      <c r="C16" s="1338"/>
      <c r="D16" s="1338"/>
      <c r="E16" s="1338"/>
      <c r="F16" s="1338"/>
      <c r="G16" s="1338"/>
      <c r="H16" s="1338"/>
      <c r="I16" s="1338"/>
      <c r="J16" s="757"/>
      <c r="K16" s="757"/>
      <c r="L16" s="757"/>
      <c r="M16" s="757"/>
      <c r="N16" s="757"/>
      <c r="O16" s="757"/>
      <c r="P16" s="757"/>
    </row>
    <row r="17" spans="2:16" ht="20.100000000000001" customHeight="1">
      <c r="C17" s="41"/>
      <c r="D17" s="41"/>
      <c r="E17" s="41"/>
      <c r="F17" s="41"/>
      <c r="G17" s="41"/>
    </row>
    <row r="18" spans="2:16" ht="20.100000000000001" customHeight="1">
      <c r="B18" s="1300"/>
      <c r="C18" s="1300"/>
      <c r="D18" s="1300"/>
      <c r="E18" s="1300"/>
      <c r="F18" s="1300"/>
      <c r="G18" s="1300"/>
      <c r="H18" s="1300"/>
      <c r="I18" s="1300"/>
      <c r="J18" s="1300"/>
      <c r="K18" s="1300"/>
      <c r="L18" s="1300"/>
      <c r="M18" s="1300"/>
      <c r="N18" s="1300"/>
      <c r="O18" s="1300"/>
      <c r="P18" s="1300"/>
    </row>
  </sheetData>
  <mergeCells count="3">
    <mergeCell ref="B16:I16"/>
    <mergeCell ref="B18:P18"/>
    <mergeCell ref="B14:G14"/>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2:P18"/>
  <sheetViews>
    <sheetView showGridLines="0" view="pageBreakPreview" zoomScaleNormal="100" zoomScaleSheetLayoutView="100" workbookViewId="0">
      <selection activeCell="B81" sqref="B81"/>
    </sheetView>
  </sheetViews>
  <sheetFormatPr defaultColWidth="10.875" defaultRowHeight="20.100000000000001" customHeight="1"/>
  <cols>
    <col min="1" max="1" width="5.5" style="744" customWidth="1"/>
    <col min="2" max="2" width="37.875" style="744" customWidth="1"/>
    <col min="3" max="5" width="10.875" style="744" customWidth="1"/>
    <col min="6" max="16384" width="10.875" style="744"/>
  </cols>
  <sheetData>
    <row r="2" spans="2:16" ht="20.100000000000001" customHeight="1">
      <c r="B2" s="1032" t="s">
        <v>295</v>
      </c>
      <c r="C2" s="1032"/>
      <c r="D2" s="1032"/>
      <c r="E2" s="1032"/>
      <c r="F2" s="1032"/>
      <c r="G2" s="1032"/>
      <c r="H2" s="1032"/>
      <c r="I2" s="1032"/>
      <c r="J2" s="1032"/>
      <c r="K2" s="1032"/>
      <c r="L2" s="1032"/>
      <c r="M2" s="1032"/>
      <c r="N2" s="1032"/>
      <c r="O2" s="1032"/>
      <c r="P2" s="1032"/>
    </row>
    <row r="3" spans="2:16" ht="20.100000000000001" customHeight="1">
      <c r="H3" s="1027"/>
      <c r="I3" s="1027"/>
      <c r="J3" s="1027"/>
      <c r="K3" s="1027"/>
    </row>
    <row r="4" spans="2:16" ht="20.100000000000001" customHeight="1">
      <c r="B4" s="178" t="s">
        <v>294</v>
      </c>
      <c r="C4" s="179" t="s">
        <v>873</v>
      </c>
      <c r="D4" s="179" t="s">
        <v>293</v>
      </c>
      <c r="E4" s="759" t="s">
        <v>292</v>
      </c>
      <c r="F4" s="759" t="s">
        <v>291</v>
      </c>
      <c r="G4" s="759" t="s">
        <v>290</v>
      </c>
      <c r="H4" s="936"/>
      <c r="I4" s="936"/>
      <c r="J4" s="936"/>
      <c r="K4" s="936"/>
    </row>
    <row r="5" spans="2:16" ht="20.100000000000001" customHeight="1">
      <c r="B5" s="9" t="s">
        <v>289</v>
      </c>
      <c r="C5" s="379">
        <v>3</v>
      </c>
      <c r="D5" s="942">
        <v>2.6</v>
      </c>
      <c r="E5" s="380">
        <v>3.1685513941139178</v>
      </c>
      <c r="F5" s="380">
        <v>4.2</v>
      </c>
      <c r="G5" s="1056">
        <v>5.5</v>
      </c>
      <c r="H5" s="1059"/>
      <c r="I5" s="1059"/>
      <c r="J5" s="1059"/>
      <c r="K5" s="1059"/>
    </row>
    <row r="6" spans="2:16" ht="20.100000000000001" customHeight="1">
      <c r="B6" s="9" t="s">
        <v>288</v>
      </c>
      <c r="C6" s="379">
        <v>13.8</v>
      </c>
      <c r="D6" s="942">
        <v>16.600000000000001</v>
      </c>
      <c r="E6" s="378">
        <v>20.570828378666018</v>
      </c>
      <c r="F6" s="378">
        <v>23.2</v>
      </c>
      <c r="G6" s="378">
        <v>24.843949925380127</v>
      </c>
      <c r="H6" s="1059"/>
      <c r="I6" s="1059"/>
      <c r="J6" s="1059"/>
      <c r="K6" s="1059"/>
    </row>
    <row r="7" spans="2:16" ht="20.100000000000001" customHeight="1">
      <c r="B7" s="9" t="s">
        <v>287</v>
      </c>
      <c r="C7" s="151">
        <v>117</v>
      </c>
      <c r="D7" s="943">
        <v>98</v>
      </c>
      <c r="E7" s="377">
        <v>99.707691476082559</v>
      </c>
      <c r="F7" s="377">
        <v>109</v>
      </c>
      <c r="G7" s="377">
        <v>104</v>
      </c>
      <c r="H7" s="1060"/>
      <c r="I7" s="1060"/>
      <c r="J7" s="1060"/>
      <c r="K7" s="1060"/>
      <c r="L7" s="41"/>
    </row>
    <row r="8" spans="2:16" ht="20.100000000000001" customHeight="1">
      <c r="B8" s="376" t="s">
        <v>286</v>
      </c>
      <c r="C8" s="375">
        <v>98</v>
      </c>
      <c r="D8" s="944">
        <v>100</v>
      </c>
      <c r="E8" s="374">
        <v>105.54864326125669</v>
      </c>
      <c r="F8" s="374">
        <v>121</v>
      </c>
      <c r="G8" s="1057">
        <v>107</v>
      </c>
      <c r="H8" s="29"/>
      <c r="I8" s="29"/>
      <c r="J8" s="29"/>
      <c r="K8" s="29"/>
      <c r="L8" s="41"/>
    </row>
    <row r="9" spans="2:16" ht="20.100000000000001" customHeight="1">
      <c r="C9" s="39"/>
      <c r="D9" s="945"/>
      <c r="H9" s="1027"/>
      <c r="I9" s="1027"/>
      <c r="J9" s="1027"/>
      <c r="K9" s="1027"/>
    </row>
    <row r="10" spans="2:16" ht="20.100000000000001" customHeight="1">
      <c r="B10" s="178" t="s">
        <v>285</v>
      </c>
      <c r="C10" s="179">
        <v>2018</v>
      </c>
      <c r="D10" s="946">
        <v>2017</v>
      </c>
      <c r="E10" s="759">
        <v>2016</v>
      </c>
      <c r="F10" s="759">
        <v>2015</v>
      </c>
      <c r="G10" s="759">
        <v>2014</v>
      </c>
      <c r="H10" s="936"/>
      <c r="I10" s="936"/>
      <c r="J10" s="936"/>
      <c r="K10" s="936"/>
    </row>
    <row r="11" spans="2:16" ht="20.100000000000001" customHeight="1">
      <c r="B11" s="373" t="s">
        <v>284</v>
      </c>
      <c r="C11" s="372">
        <v>11.9</v>
      </c>
      <c r="D11" s="947">
        <v>12.3</v>
      </c>
      <c r="E11" s="371">
        <v>12.833689500916476</v>
      </c>
      <c r="F11" s="371" t="s">
        <v>283</v>
      </c>
      <c r="G11" s="1058">
        <v>14.7</v>
      </c>
      <c r="H11" s="1061"/>
      <c r="I11" s="1061"/>
      <c r="J11" s="1061"/>
      <c r="K11" s="1061"/>
    </row>
    <row r="12" spans="2:16" ht="20.100000000000001" customHeight="1">
      <c r="H12" s="1027"/>
      <c r="I12" s="1027"/>
      <c r="J12" s="1027"/>
      <c r="K12" s="1027"/>
    </row>
    <row r="13" spans="2:16" ht="12.95" customHeight="1">
      <c r="B13" s="1339" t="s">
        <v>1105</v>
      </c>
      <c r="C13" s="1339"/>
      <c r="D13" s="1339"/>
      <c r="E13" s="1339"/>
      <c r="F13" s="1339"/>
      <c r="G13" s="1339"/>
      <c r="H13" s="1122"/>
      <c r="I13" s="1122"/>
      <c r="J13" s="1122"/>
      <c r="K13" s="1122"/>
      <c r="L13" s="1122"/>
      <c r="M13" s="1122"/>
      <c r="N13" s="1122"/>
      <c r="O13" s="1122"/>
      <c r="P13" s="1122"/>
    </row>
    <row r="14" spans="2:16" ht="12.95" customHeight="1">
      <c r="B14" s="1122" t="s">
        <v>282</v>
      </c>
      <c r="C14" s="1122"/>
      <c r="D14" s="1122"/>
      <c r="E14" s="1122"/>
      <c r="F14" s="1122"/>
      <c r="G14" s="1122"/>
      <c r="H14" s="1122"/>
      <c r="I14" s="1122"/>
      <c r="J14" s="1122"/>
      <c r="K14" s="1122"/>
      <c r="L14" s="1122"/>
      <c r="M14" s="1122"/>
      <c r="N14" s="1122"/>
      <c r="O14" s="1122"/>
      <c r="P14" s="1122"/>
    </row>
    <row r="15" spans="2:16" ht="12.95" customHeight="1">
      <c r="B15" s="1122" t="s">
        <v>281</v>
      </c>
      <c r="C15" s="1122"/>
      <c r="D15" s="1122"/>
      <c r="E15" s="1122"/>
      <c r="F15" s="1122"/>
      <c r="G15" s="1122"/>
      <c r="H15" s="1122"/>
      <c r="I15" s="1122"/>
      <c r="J15" s="1122"/>
      <c r="K15" s="1122"/>
      <c r="L15" s="1122"/>
      <c r="M15" s="1122"/>
      <c r="N15" s="1122"/>
      <c r="O15" s="1122"/>
      <c r="P15" s="1122"/>
    </row>
    <row r="16" spans="2:16" ht="12.95" customHeight="1">
      <c r="B16" s="1122" t="s">
        <v>1106</v>
      </c>
      <c r="C16" s="1122"/>
      <c r="D16" s="1122"/>
      <c r="E16" s="1122"/>
      <c r="F16" s="1122"/>
      <c r="G16" s="1122"/>
      <c r="H16" s="1122"/>
      <c r="I16" s="1122"/>
      <c r="J16" s="1122"/>
      <c r="K16" s="1122"/>
      <c r="L16" s="1122"/>
      <c r="M16" s="1122"/>
      <c r="N16" s="1122"/>
      <c r="O16" s="1122"/>
      <c r="P16" s="1122"/>
    </row>
    <row r="17" spans="2:16" ht="12" customHeight="1">
      <c r="B17" s="1122" t="s">
        <v>280</v>
      </c>
      <c r="C17" s="1122"/>
      <c r="D17" s="1122"/>
      <c r="E17" s="1122"/>
      <c r="F17" s="1122"/>
      <c r="G17" s="1122"/>
      <c r="H17" s="1122"/>
      <c r="I17" s="1122"/>
      <c r="J17" s="1122"/>
      <c r="K17" s="1122"/>
      <c r="L17" s="1122"/>
      <c r="M17" s="1122"/>
      <c r="N17" s="1122"/>
      <c r="O17" s="1122"/>
      <c r="P17" s="1122"/>
    </row>
    <row r="18" spans="2:16" ht="20.100000000000001" customHeight="1">
      <c r="B18" s="1122" t="s">
        <v>279</v>
      </c>
      <c r="C18" s="1122"/>
      <c r="D18" s="1122"/>
      <c r="E18" s="1122"/>
      <c r="F18" s="1122"/>
      <c r="G18" s="1122"/>
      <c r="H18" s="1122"/>
      <c r="I18" s="1122"/>
      <c r="J18" s="1122"/>
      <c r="K18" s="1122"/>
      <c r="L18" s="1122"/>
      <c r="M18" s="1122"/>
      <c r="N18" s="1122"/>
      <c r="O18" s="1122"/>
      <c r="P18" s="1122"/>
    </row>
  </sheetData>
  <mergeCells count="1">
    <mergeCell ref="B13:G13"/>
  </mergeCells>
  <phoneticPr fontId="74" type="noConversion"/>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extLst>
    <ext xmlns:mx="http://schemas.microsoft.com/office/mac/excel/2008/main" uri="{64002731-A6B0-56B0-2670-7721B7C09600}">
      <mx:PLV Mode="1" OnePage="0" WScale="10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2:P18"/>
  <sheetViews>
    <sheetView showGridLines="0" view="pageBreakPreview" zoomScaleNormal="100" zoomScaleSheetLayoutView="100" workbookViewId="0">
      <selection activeCell="B81" sqref="B81"/>
    </sheetView>
  </sheetViews>
  <sheetFormatPr defaultColWidth="10.875" defaultRowHeight="20.100000000000001" customHeight="1"/>
  <cols>
    <col min="1" max="1" width="5.5" style="744" customWidth="1"/>
    <col min="2" max="2" width="37.125" style="744" customWidth="1"/>
    <col min="3" max="5" width="10.875" style="744" customWidth="1"/>
    <col min="6" max="16384" width="10.875" style="744"/>
  </cols>
  <sheetData>
    <row r="2" spans="2:16" ht="20.100000000000001" customHeight="1">
      <c r="B2" s="1032" t="str">
        <f>UPPER("Key operating ratios ON PROVED RESERVES - consolidated subsidiaries ")</f>
        <v xml:space="preserve">KEY OPERATING RATIOS ON PROVED RESERVES - CONSOLIDATED SUBSIDIARIES </v>
      </c>
      <c r="C2" s="1032"/>
      <c r="D2" s="1032"/>
      <c r="E2" s="1032"/>
      <c r="F2" s="1032"/>
      <c r="G2" s="1032"/>
      <c r="H2" s="1032"/>
      <c r="I2" s="1032"/>
      <c r="J2" s="1032"/>
      <c r="K2" s="1032"/>
      <c r="L2" s="1032"/>
      <c r="M2" s="1032"/>
      <c r="N2" s="1032"/>
      <c r="O2" s="1032"/>
      <c r="P2" s="1032"/>
    </row>
    <row r="4" spans="2:16" ht="20.100000000000001" customHeight="1">
      <c r="B4" s="178" t="s">
        <v>301</v>
      </c>
      <c r="C4" s="179" t="s">
        <v>873</v>
      </c>
      <c r="D4" s="179" t="s">
        <v>293</v>
      </c>
      <c r="E4" s="179" t="s">
        <v>292</v>
      </c>
      <c r="F4" s="759" t="s">
        <v>291</v>
      </c>
      <c r="G4" s="759" t="s">
        <v>290</v>
      </c>
      <c r="H4" s="936"/>
      <c r="I4" s="936"/>
      <c r="J4" s="936"/>
      <c r="K4" s="936"/>
    </row>
    <row r="5" spans="2:16" ht="20.100000000000001" customHeight="1">
      <c r="B5" s="400" t="s">
        <v>303</v>
      </c>
      <c r="C5" s="399">
        <v>4.2</v>
      </c>
      <c r="D5" s="948">
        <v>3.4</v>
      </c>
      <c r="E5" s="398">
        <v>4.9000000000000004</v>
      </c>
      <c r="F5" s="397">
        <v>6.5</v>
      </c>
      <c r="G5" s="1062">
        <v>10.3</v>
      </c>
      <c r="H5" s="1068"/>
      <c r="I5" s="1069"/>
      <c r="J5" s="1069"/>
      <c r="K5" s="1069"/>
    </row>
    <row r="6" spans="2:16" ht="20.100000000000001" customHeight="1">
      <c r="B6" s="396" t="s">
        <v>302</v>
      </c>
      <c r="C6" s="395">
        <v>18.5</v>
      </c>
      <c r="D6" s="949">
        <v>22.1</v>
      </c>
      <c r="E6" s="394">
        <v>33.299999999999997</v>
      </c>
      <c r="F6" s="393">
        <v>36.5</v>
      </c>
      <c r="G6" s="1063">
        <v>47.445090936171148</v>
      </c>
      <c r="H6" s="1068"/>
      <c r="I6" s="1070"/>
      <c r="J6" s="1069"/>
      <c r="K6" s="1069"/>
    </row>
    <row r="7" spans="2:16" ht="20.100000000000001" customHeight="1">
      <c r="C7" s="39"/>
      <c r="D7" s="945"/>
      <c r="H7" s="1027"/>
      <c r="I7" s="1027"/>
      <c r="J7" s="1027"/>
      <c r="K7" s="1027"/>
    </row>
    <row r="8" spans="2:16" ht="20.100000000000001" customHeight="1">
      <c r="B8" s="178" t="s">
        <v>301</v>
      </c>
      <c r="C8" s="179">
        <v>2018</v>
      </c>
      <c r="D8" s="946">
        <v>2017</v>
      </c>
      <c r="E8" s="764">
        <v>2016</v>
      </c>
      <c r="F8" s="764">
        <v>2015</v>
      </c>
      <c r="G8" s="764">
        <v>2014</v>
      </c>
      <c r="H8" s="1071"/>
      <c r="I8" s="936"/>
      <c r="J8" s="936"/>
      <c r="K8" s="936"/>
    </row>
    <row r="9" spans="2:16" ht="20.100000000000001" customHeight="1">
      <c r="B9" s="276" t="s">
        <v>300</v>
      </c>
      <c r="C9" s="392">
        <v>5.7</v>
      </c>
      <c r="D9" s="950">
        <v>5.4</v>
      </c>
      <c r="E9" s="391">
        <v>5.9</v>
      </c>
      <c r="F9" s="390">
        <v>7.4</v>
      </c>
      <c r="G9" s="1064">
        <v>9.9</v>
      </c>
      <c r="H9" s="1072"/>
      <c r="I9" s="1073"/>
      <c r="J9" s="1073"/>
      <c r="K9" s="1073"/>
    </row>
    <row r="10" spans="2:16" ht="20.100000000000001" customHeight="1">
      <c r="B10" s="276" t="s">
        <v>24</v>
      </c>
      <c r="C10" s="389">
        <v>1</v>
      </c>
      <c r="D10" s="951">
        <v>1.2</v>
      </c>
      <c r="E10" s="92">
        <v>1.4</v>
      </c>
      <c r="F10" s="388">
        <v>2.4</v>
      </c>
      <c r="G10" s="1065">
        <v>3.4</v>
      </c>
      <c r="H10" s="1072"/>
      <c r="I10" s="1073"/>
      <c r="J10" s="1073"/>
      <c r="K10" s="1073"/>
    </row>
    <row r="11" spans="2:16" ht="20.100000000000001" customHeight="1">
      <c r="B11" s="278" t="s">
        <v>299</v>
      </c>
      <c r="C11" s="387">
        <v>12.2</v>
      </c>
      <c r="D11" s="952">
        <v>12.8</v>
      </c>
      <c r="E11" s="386">
        <v>13.1</v>
      </c>
      <c r="F11" s="385">
        <v>13.2</v>
      </c>
      <c r="G11" s="1066">
        <v>15</v>
      </c>
      <c r="H11" s="1072"/>
      <c r="I11" s="1073"/>
      <c r="J11" s="1073"/>
      <c r="K11" s="1073"/>
    </row>
    <row r="12" spans="2:16" ht="20.100000000000001" customHeight="1">
      <c r="B12" s="384" t="s">
        <v>298</v>
      </c>
      <c r="C12" s="383">
        <v>18.899999999999999</v>
      </c>
      <c r="D12" s="953">
        <v>19.399999999999999</v>
      </c>
      <c r="E12" s="382">
        <v>20.399999999999999</v>
      </c>
      <c r="F12" s="381">
        <v>23</v>
      </c>
      <c r="G12" s="1067">
        <v>28.3</v>
      </c>
      <c r="H12" s="1074"/>
      <c r="I12" s="1074"/>
      <c r="J12" s="1074"/>
      <c r="K12" s="1074"/>
    </row>
    <row r="13" spans="2:16" ht="8.25" customHeight="1">
      <c r="H13" s="1027"/>
      <c r="I13" s="1027"/>
      <c r="J13" s="1027"/>
      <c r="K13" s="1027"/>
    </row>
    <row r="14" spans="2:16" ht="13.5" customHeight="1">
      <c r="B14" s="1122" t="s">
        <v>297</v>
      </c>
      <c r="C14" s="1122"/>
      <c r="D14" s="1122"/>
      <c r="E14" s="1122"/>
      <c r="F14" s="1122"/>
      <c r="G14" s="1122"/>
      <c r="H14" s="1122"/>
      <c r="I14" s="1122"/>
      <c r="J14" s="1122"/>
      <c r="K14" s="1122"/>
      <c r="L14" s="1122"/>
      <c r="M14" s="1122"/>
      <c r="N14" s="1122"/>
      <c r="O14" s="1122"/>
      <c r="P14" s="1122"/>
    </row>
    <row r="15" spans="2:16" ht="14.1" customHeight="1">
      <c r="B15" s="1122" t="s">
        <v>282</v>
      </c>
      <c r="C15" s="1122"/>
      <c r="D15" s="1122"/>
      <c r="E15" s="1122"/>
      <c r="F15" s="1122"/>
      <c r="G15" s="1122"/>
      <c r="H15" s="1122"/>
      <c r="I15" s="1122"/>
      <c r="J15" s="1122"/>
      <c r="K15" s="1122"/>
      <c r="L15" s="1122"/>
      <c r="M15" s="1122"/>
      <c r="N15" s="1122"/>
      <c r="O15" s="1122"/>
      <c r="P15" s="1122"/>
    </row>
    <row r="16" spans="2:16" ht="12.95" customHeight="1">
      <c r="B16" s="1122" t="s">
        <v>1107</v>
      </c>
      <c r="C16" s="1122"/>
      <c r="D16" s="1122"/>
      <c r="E16" s="1122"/>
      <c r="F16" s="1122"/>
      <c r="G16" s="1122"/>
      <c r="H16" s="1122"/>
      <c r="I16" s="1122"/>
      <c r="J16" s="1122"/>
      <c r="K16" s="1122"/>
      <c r="L16" s="1122"/>
      <c r="M16" s="1122"/>
      <c r="N16" s="1122"/>
      <c r="O16" s="1122"/>
      <c r="P16" s="1122"/>
    </row>
    <row r="17" spans="2:16" ht="20.100000000000001" customHeight="1">
      <c r="B17" s="1122" t="s">
        <v>296</v>
      </c>
      <c r="C17" s="1122"/>
      <c r="D17" s="1122"/>
      <c r="E17" s="1122"/>
      <c r="F17" s="1122"/>
      <c r="G17" s="1122"/>
      <c r="H17" s="1122"/>
      <c r="I17" s="1122"/>
      <c r="J17" s="1122"/>
      <c r="K17" s="1122"/>
      <c r="L17" s="1122"/>
      <c r="M17" s="1122"/>
      <c r="N17" s="1122"/>
      <c r="O17" s="1122"/>
      <c r="P17" s="1122"/>
    </row>
    <row r="18" spans="2:16" ht="20.100000000000001" customHeight="1">
      <c r="B18" s="1300"/>
      <c r="C18" s="1300"/>
      <c r="D18" s="1300"/>
      <c r="E18" s="1300"/>
      <c r="F18" s="1300"/>
      <c r="G18" s="1300"/>
      <c r="H18" s="1300"/>
      <c r="I18" s="1300"/>
      <c r="J18" s="1300"/>
      <c r="K18" s="1300"/>
      <c r="L18" s="1300"/>
      <c r="M18" s="1300"/>
      <c r="N18" s="1300"/>
      <c r="O18" s="1300"/>
      <c r="P18" s="1300"/>
    </row>
  </sheetData>
  <mergeCells count="1">
    <mergeCell ref="B18:P18"/>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2:I58"/>
  <sheetViews>
    <sheetView showGridLines="0" view="pageBreakPreview" zoomScaleNormal="100" zoomScaleSheetLayoutView="100" zoomScalePageLayoutView="110" workbookViewId="0">
      <selection activeCell="B81" sqref="B81"/>
    </sheetView>
  </sheetViews>
  <sheetFormatPr defaultColWidth="10.875" defaultRowHeight="20.100000000000001" customHeight="1"/>
  <cols>
    <col min="1" max="1" width="5.5" style="744" customWidth="1"/>
    <col min="2" max="2" width="39.375" style="744" customWidth="1"/>
    <col min="3" max="5" width="10.875" style="744" customWidth="1"/>
    <col min="6" max="16384" width="10.875" style="744"/>
  </cols>
  <sheetData>
    <row r="2" spans="2:9" ht="20.100000000000001" customHeight="1">
      <c r="B2" s="1300" t="s">
        <v>346</v>
      </c>
      <c r="C2" s="1300"/>
      <c r="D2" s="1300"/>
      <c r="E2" s="1300"/>
      <c r="F2" s="1300"/>
      <c r="G2" s="1300"/>
    </row>
    <row r="3" spans="2:9" ht="10.5" customHeight="1"/>
    <row r="4" spans="2:9" ht="20.100000000000001" customHeight="1">
      <c r="B4" s="178" t="s">
        <v>345</v>
      </c>
      <c r="C4" s="764">
        <v>2018</v>
      </c>
      <c r="D4" s="764">
        <v>2017</v>
      </c>
      <c r="E4" s="764">
        <v>2016</v>
      </c>
      <c r="F4" s="764">
        <v>2015</v>
      </c>
      <c r="G4" s="764">
        <v>2014</v>
      </c>
    </row>
    <row r="5" spans="2:9" ht="15.75" customHeight="1">
      <c r="B5" s="305" t="s">
        <v>344</v>
      </c>
      <c r="C5" s="306">
        <v>909</v>
      </c>
      <c r="D5" s="306">
        <v>761</v>
      </c>
      <c r="E5" s="306">
        <v>757</v>
      </c>
      <c r="F5" s="306">
        <v>664</v>
      </c>
      <c r="G5" s="306">
        <v>613</v>
      </c>
      <c r="I5" s="41"/>
    </row>
    <row r="6" spans="2:9" ht="15.75" customHeight="1">
      <c r="B6" s="276" t="s">
        <v>343</v>
      </c>
      <c r="C6" s="148" t="s">
        <v>14</v>
      </c>
      <c r="D6" s="348" t="s">
        <v>14</v>
      </c>
      <c r="E6" s="267" t="s">
        <v>14</v>
      </c>
      <c r="F6" s="267" t="s">
        <v>14</v>
      </c>
      <c r="G6" s="267">
        <v>14</v>
      </c>
    </row>
    <row r="7" spans="2:9" ht="15.75" customHeight="1">
      <c r="B7" s="276" t="s">
        <v>874</v>
      </c>
      <c r="C7" s="148">
        <v>42</v>
      </c>
      <c r="D7" s="348" t="s">
        <v>14</v>
      </c>
      <c r="E7" s="267" t="s">
        <v>14</v>
      </c>
      <c r="F7" s="267" t="s">
        <v>14</v>
      </c>
      <c r="G7" s="267" t="s">
        <v>14</v>
      </c>
    </row>
    <row r="8" spans="2:9" ht="15.75" customHeight="1">
      <c r="B8" s="276" t="s">
        <v>40</v>
      </c>
      <c r="C8" s="148" t="s">
        <v>14</v>
      </c>
      <c r="D8" s="348" t="s">
        <v>14</v>
      </c>
      <c r="E8" s="267" t="s">
        <v>14</v>
      </c>
      <c r="F8" s="267" t="s">
        <v>14</v>
      </c>
      <c r="G8" s="267">
        <v>2</v>
      </c>
    </row>
    <row r="9" spans="2:9" ht="15.75" customHeight="1">
      <c r="B9" s="276" t="s">
        <v>342</v>
      </c>
      <c r="C9" s="148" t="s">
        <v>325</v>
      </c>
      <c r="D9" s="348" t="s">
        <v>14</v>
      </c>
      <c r="E9" s="267" t="s">
        <v>14</v>
      </c>
      <c r="F9" s="267" t="s">
        <v>14</v>
      </c>
      <c r="G9" s="267" t="s">
        <v>14</v>
      </c>
    </row>
    <row r="10" spans="2:9" ht="15.75" customHeight="1">
      <c r="B10" s="276" t="s">
        <v>341</v>
      </c>
      <c r="C10" s="148">
        <v>70</v>
      </c>
      <c r="D10" s="348">
        <v>42</v>
      </c>
      <c r="E10" s="267">
        <v>4</v>
      </c>
      <c r="F10" s="267" t="s">
        <v>14</v>
      </c>
      <c r="G10" s="267" t="s">
        <v>14</v>
      </c>
    </row>
    <row r="11" spans="2:9" ht="15.75" customHeight="1">
      <c r="B11" s="276" t="s">
        <v>340</v>
      </c>
      <c r="C11" s="148">
        <v>211</v>
      </c>
      <c r="D11" s="348">
        <v>239</v>
      </c>
      <c r="E11" s="267">
        <v>235</v>
      </c>
      <c r="F11" s="267">
        <v>239</v>
      </c>
      <c r="G11" s="267">
        <v>242</v>
      </c>
    </row>
    <row r="12" spans="2:9" ht="15.75" customHeight="1">
      <c r="B12" s="276" t="s">
        <v>339</v>
      </c>
      <c r="C12" s="148">
        <v>18</v>
      </c>
      <c r="D12" s="348">
        <v>20</v>
      </c>
      <c r="E12" s="267">
        <v>25</v>
      </c>
      <c r="F12" s="267">
        <v>28</v>
      </c>
      <c r="G12" s="267">
        <v>31</v>
      </c>
    </row>
    <row r="13" spans="2:9" ht="15.75" customHeight="1">
      <c r="B13" s="276" t="s">
        <v>338</v>
      </c>
      <c r="C13" s="148">
        <v>179</v>
      </c>
      <c r="D13" s="348">
        <v>142</v>
      </c>
      <c r="E13" s="267">
        <v>158</v>
      </c>
      <c r="F13" s="267">
        <v>107</v>
      </c>
      <c r="G13" s="267">
        <v>89</v>
      </c>
    </row>
    <row r="14" spans="2:9" ht="15.75" customHeight="1">
      <c r="B14" s="276" t="s">
        <v>307</v>
      </c>
      <c r="C14" s="148">
        <v>389</v>
      </c>
      <c r="D14" s="348">
        <v>318</v>
      </c>
      <c r="E14" s="267">
        <v>335</v>
      </c>
      <c r="F14" s="267">
        <v>290</v>
      </c>
      <c r="G14" s="267">
        <v>235</v>
      </c>
    </row>
    <row r="15" spans="2:9" ht="15.75" customHeight="1">
      <c r="B15" s="307" t="s">
        <v>337</v>
      </c>
      <c r="C15" s="306">
        <v>670</v>
      </c>
      <c r="D15" s="306">
        <v>654</v>
      </c>
      <c r="E15" s="306">
        <v>634</v>
      </c>
      <c r="F15" s="306">
        <v>639</v>
      </c>
      <c r="G15" s="306">
        <v>610</v>
      </c>
    </row>
    <row r="16" spans="2:9" ht="15.75" customHeight="1">
      <c r="B16" s="276" t="s">
        <v>311</v>
      </c>
      <c r="C16" s="148">
        <v>211</v>
      </c>
      <c r="D16" s="348">
        <v>229</v>
      </c>
      <c r="E16" s="276">
        <v>243</v>
      </c>
      <c r="F16" s="276">
        <v>248</v>
      </c>
      <c r="G16" s="276">
        <v>200</v>
      </c>
    </row>
    <row r="17" spans="2:7" ht="15.75" customHeight="1">
      <c r="B17" s="276" t="s">
        <v>336</v>
      </c>
      <c r="C17" s="148">
        <v>136</v>
      </c>
      <c r="D17" s="348">
        <v>104</v>
      </c>
      <c r="E17" s="276">
        <v>90</v>
      </c>
      <c r="F17" s="276">
        <v>87</v>
      </c>
      <c r="G17" s="276">
        <v>95</v>
      </c>
    </row>
    <row r="18" spans="2:7" ht="15.75" customHeight="1">
      <c r="B18" s="276" t="s">
        <v>335</v>
      </c>
      <c r="C18" s="148">
        <v>39</v>
      </c>
      <c r="D18" s="348">
        <v>54</v>
      </c>
      <c r="E18" s="276">
        <v>58</v>
      </c>
      <c r="F18" s="276">
        <v>59</v>
      </c>
      <c r="G18" s="276">
        <v>58</v>
      </c>
    </row>
    <row r="19" spans="2:7" ht="15.75" customHeight="1">
      <c r="B19" s="276" t="s">
        <v>334</v>
      </c>
      <c r="C19" s="148">
        <v>284</v>
      </c>
      <c r="D19" s="348">
        <v>267</v>
      </c>
      <c r="E19" s="276">
        <v>243</v>
      </c>
      <c r="F19" s="276">
        <v>245</v>
      </c>
      <c r="G19" s="276">
        <v>257</v>
      </c>
    </row>
    <row r="20" spans="2:7" ht="15.75" customHeight="1">
      <c r="B20" s="307" t="s">
        <v>333</v>
      </c>
      <c r="C20" s="306">
        <v>666</v>
      </c>
      <c r="D20" s="306">
        <v>559</v>
      </c>
      <c r="E20" s="306">
        <v>517</v>
      </c>
      <c r="F20" s="306">
        <v>531</v>
      </c>
      <c r="G20" s="306">
        <v>438</v>
      </c>
    </row>
    <row r="21" spans="2:7" ht="15.75" customHeight="1">
      <c r="B21" s="276" t="s">
        <v>332</v>
      </c>
      <c r="C21" s="148">
        <v>47</v>
      </c>
      <c r="D21" s="348">
        <v>15</v>
      </c>
      <c r="E21" s="267">
        <v>23</v>
      </c>
      <c r="F21" s="267">
        <v>25</v>
      </c>
      <c r="G21" s="267">
        <v>20</v>
      </c>
    </row>
    <row r="22" spans="2:7" ht="15.75" customHeight="1">
      <c r="B22" s="276" t="s">
        <v>310</v>
      </c>
      <c r="C22" s="148">
        <v>288</v>
      </c>
      <c r="D22" s="348">
        <v>290</v>
      </c>
      <c r="E22" s="267">
        <v>291</v>
      </c>
      <c r="F22" s="267">
        <v>287</v>
      </c>
      <c r="G22" s="267">
        <v>127</v>
      </c>
    </row>
    <row r="23" spans="2:7" ht="15.75" customHeight="1">
      <c r="B23" s="276" t="s">
        <v>331</v>
      </c>
      <c r="C23" s="148">
        <v>19</v>
      </c>
      <c r="D23" s="348">
        <v>16</v>
      </c>
      <c r="E23" s="267">
        <v>18</v>
      </c>
      <c r="F23" s="267">
        <v>18</v>
      </c>
      <c r="G23" s="267">
        <v>12</v>
      </c>
    </row>
    <row r="24" spans="2:7" ht="15.75" customHeight="1">
      <c r="B24" s="276" t="s">
        <v>330</v>
      </c>
      <c r="C24" s="148">
        <v>63</v>
      </c>
      <c r="D24" s="348">
        <v>31</v>
      </c>
      <c r="E24" s="267">
        <v>14</v>
      </c>
      <c r="F24" s="267">
        <v>14</v>
      </c>
      <c r="G24" s="267">
        <v>27</v>
      </c>
    </row>
    <row r="25" spans="2:7" ht="15.75" customHeight="1">
      <c r="B25" s="276" t="s">
        <v>309</v>
      </c>
      <c r="C25" s="148">
        <v>38</v>
      </c>
      <c r="D25" s="348">
        <v>37</v>
      </c>
      <c r="E25" s="267">
        <v>37</v>
      </c>
      <c r="F25" s="267">
        <v>36</v>
      </c>
      <c r="G25" s="267">
        <v>36</v>
      </c>
    </row>
    <row r="26" spans="2:7" ht="15.75" customHeight="1">
      <c r="B26" s="276" t="s">
        <v>308</v>
      </c>
      <c r="C26" s="148">
        <v>211</v>
      </c>
      <c r="D26" s="348">
        <v>170</v>
      </c>
      <c r="E26" s="267">
        <v>134</v>
      </c>
      <c r="F26" s="267">
        <v>134</v>
      </c>
      <c r="G26" s="267">
        <v>132</v>
      </c>
    </row>
    <row r="27" spans="2:7" ht="15.75" customHeight="1">
      <c r="B27" s="278" t="s">
        <v>305</v>
      </c>
      <c r="C27" s="148" t="s">
        <v>14</v>
      </c>
      <c r="D27" s="348" t="s">
        <v>14</v>
      </c>
      <c r="E27" s="94" t="s">
        <v>14</v>
      </c>
      <c r="F27" s="94">
        <v>17</v>
      </c>
      <c r="G27" s="94">
        <v>84</v>
      </c>
    </row>
    <row r="28" spans="2:7" ht="15.75" customHeight="1">
      <c r="B28" s="307" t="s">
        <v>329</v>
      </c>
      <c r="C28" s="306">
        <v>389</v>
      </c>
      <c r="D28" s="306">
        <v>348</v>
      </c>
      <c r="E28" s="306">
        <v>279</v>
      </c>
      <c r="F28" s="306">
        <v>255</v>
      </c>
      <c r="G28" s="306">
        <v>247</v>
      </c>
    </row>
    <row r="29" spans="2:7" ht="15.75" customHeight="1">
      <c r="B29" s="276" t="s">
        <v>328</v>
      </c>
      <c r="C29" s="148">
        <v>79</v>
      </c>
      <c r="D29" s="348">
        <v>76</v>
      </c>
      <c r="E29" s="267">
        <v>78</v>
      </c>
      <c r="F29" s="267">
        <v>72</v>
      </c>
      <c r="G29" s="267">
        <v>75</v>
      </c>
    </row>
    <row r="30" spans="2:7" ht="15.75" customHeight="1">
      <c r="B30" s="276" t="s">
        <v>327</v>
      </c>
      <c r="C30" s="148">
        <v>42</v>
      </c>
      <c r="D30" s="348">
        <v>46</v>
      </c>
      <c r="E30" s="267">
        <v>34</v>
      </c>
      <c r="F30" s="267">
        <v>28</v>
      </c>
      <c r="G30" s="267">
        <v>30</v>
      </c>
    </row>
    <row r="31" spans="2:7" ht="15.75" customHeight="1">
      <c r="B31" s="276" t="s">
        <v>326</v>
      </c>
      <c r="C31" s="148">
        <v>19</v>
      </c>
      <c r="D31" s="348" t="s">
        <v>325</v>
      </c>
      <c r="E31" s="267" t="s">
        <v>14</v>
      </c>
      <c r="F31" s="267"/>
      <c r="G31" s="267"/>
    </row>
    <row r="32" spans="2:7" ht="15.75" customHeight="1">
      <c r="B32" s="409" t="s">
        <v>324</v>
      </c>
      <c r="C32" s="148">
        <v>95</v>
      </c>
      <c r="D32" s="348">
        <v>59</v>
      </c>
      <c r="E32" s="267">
        <v>34</v>
      </c>
      <c r="F32" s="267">
        <v>14</v>
      </c>
      <c r="G32" s="267">
        <v>12</v>
      </c>
    </row>
    <row r="33" spans="2:9" ht="15.75" customHeight="1">
      <c r="B33" s="409" t="s">
        <v>323</v>
      </c>
      <c r="C33" s="148">
        <v>1</v>
      </c>
      <c r="D33" s="348" t="s">
        <v>325</v>
      </c>
      <c r="E33" s="267" t="s">
        <v>14</v>
      </c>
      <c r="F33" s="267"/>
      <c r="G33" s="267"/>
    </row>
    <row r="34" spans="2:9" ht="15.75" customHeight="1">
      <c r="B34" s="276" t="s">
        <v>322</v>
      </c>
      <c r="C34" s="148" t="s">
        <v>14</v>
      </c>
      <c r="D34" s="348"/>
      <c r="E34" s="267"/>
      <c r="F34" s="267"/>
      <c r="G34" s="267"/>
    </row>
    <row r="35" spans="2:9" ht="15.75" customHeight="1">
      <c r="B35" s="276" t="s">
        <v>321</v>
      </c>
      <c r="C35" s="148">
        <v>119</v>
      </c>
      <c r="D35" s="348">
        <v>123</v>
      </c>
      <c r="E35" s="267">
        <v>86</v>
      </c>
      <c r="F35" s="267">
        <v>89</v>
      </c>
      <c r="G35" s="267">
        <v>78</v>
      </c>
    </row>
    <row r="36" spans="2:9" ht="15.75" customHeight="1">
      <c r="B36" s="276" t="s">
        <v>306</v>
      </c>
      <c r="C36" s="148">
        <v>34</v>
      </c>
      <c r="D36" s="348">
        <v>44</v>
      </c>
      <c r="E36" s="267">
        <v>47</v>
      </c>
      <c r="F36" s="267">
        <v>52</v>
      </c>
      <c r="G36" s="267">
        <v>52</v>
      </c>
    </row>
    <row r="37" spans="2:9" ht="15.75" customHeight="1">
      <c r="B37" s="307" t="s">
        <v>320</v>
      </c>
      <c r="C37" s="306">
        <v>141</v>
      </c>
      <c r="D37" s="306">
        <v>244</v>
      </c>
      <c r="E37" s="306">
        <v>265</v>
      </c>
      <c r="F37" s="306">
        <v>258</v>
      </c>
      <c r="G37" s="306">
        <v>238</v>
      </c>
    </row>
    <row r="38" spans="2:9" ht="15.75" customHeight="1">
      <c r="B38" s="276" t="s">
        <v>319</v>
      </c>
      <c r="C38" s="148">
        <v>34</v>
      </c>
      <c r="D38" s="348">
        <v>19</v>
      </c>
      <c r="E38" s="267">
        <v>16</v>
      </c>
      <c r="F38" s="267">
        <v>4</v>
      </c>
      <c r="G38" s="267">
        <v>4</v>
      </c>
    </row>
    <row r="39" spans="2:9" ht="15.75" customHeight="1">
      <c r="B39" s="276" t="s">
        <v>318</v>
      </c>
      <c r="C39" s="148">
        <v>19</v>
      </c>
      <c r="D39" s="348">
        <v>21</v>
      </c>
      <c r="E39" s="267">
        <v>18</v>
      </c>
      <c r="F39" s="267">
        <v>15</v>
      </c>
      <c r="G39" s="267">
        <v>15</v>
      </c>
    </row>
    <row r="40" spans="2:9" ht="15.75" customHeight="1">
      <c r="B40" s="276" t="s">
        <v>317</v>
      </c>
      <c r="C40" s="148">
        <v>16</v>
      </c>
      <c r="D40" s="348">
        <v>15</v>
      </c>
      <c r="E40" s="267">
        <v>10</v>
      </c>
      <c r="F40" s="267">
        <v>11</v>
      </c>
      <c r="G40" s="267">
        <v>12</v>
      </c>
      <c r="I40" s="744" t="s">
        <v>875</v>
      </c>
    </row>
    <row r="41" spans="2:9" ht="15.75" customHeight="1">
      <c r="B41" s="276" t="s">
        <v>316</v>
      </c>
      <c r="C41" s="148">
        <v>3</v>
      </c>
      <c r="D41" s="348">
        <v>112</v>
      </c>
      <c r="E41" s="267">
        <v>140</v>
      </c>
      <c r="F41" s="267">
        <v>147</v>
      </c>
      <c r="G41" s="267">
        <v>130</v>
      </c>
    </row>
    <row r="42" spans="2:9" ht="15.75" customHeight="1">
      <c r="B42" s="276" t="s">
        <v>315</v>
      </c>
      <c r="C42" s="148">
        <v>17</v>
      </c>
      <c r="D42" s="348">
        <v>19</v>
      </c>
      <c r="E42" s="267">
        <v>21</v>
      </c>
      <c r="F42" s="267">
        <v>19</v>
      </c>
      <c r="G42" s="267">
        <v>17</v>
      </c>
    </row>
    <row r="43" spans="2:9" ht="15.75" customHeight="1">
      <c r="B43" s="276" t="s">
        <v>314</v>
      </c>
      <c r="C43" s="148">
        <v>52</v>
      </c>
      <c r="D43" s="348">
        <v>58</v>
      </c>
      <c r="E43" s="267">
        <v>60</v>
      </c>
      <c r="F43" s="267">
        <v>62</v>
      </c>
      <c r="G43" s="267">
        <v>60</v>
      </c>
    </row>
    <row r="44" spans="2:9" ht="15.75" customHeight="1">
      <c r="B44" s="408" t="s">
        <v>313</v>
      </c>
      <c r="C44" s="363">
        <v>2775</v>
      </c>
      <c r="D44" s="363">
        <v>2566</v>
      </c>
      <c r="E44" s="363">
        <v>2452</v>
      </c>
      <c r="F44" s="363">
        <v>2347</v>
      </c>
      <c r="G44" s="363">
        <v>2146</v>
      </c>
    </row>
    <row r="45" spans="2:9" ht="15.75" customHeight="1">
      <c r="B45" s="407" t="s">
        <v>312</v>
      </c>
      <c r="C45" s="406">
        <v>671</v>
      </c>
      <c r="D45" s="954">
        <v>639</v>
      </c>
      <c r="E45" s="405">
        <v>600</v>
      </c>
      <c r="F45" s="405">
        <v>559</v>
      </c>
      <c r="G45" s="405">
        <v>571</v>
      </c>
    </row>
    <row r="46" spans="2:9" ht="15.75" customHeight="1">
      <c r="B46" s="276" t="s">
        <v>311</v>
      </c>
      <c r="C46" s="289">
        <v>20</v>
      </c>
      <c r="D46" s="268">
        <v>20</v>
      </c>
      <c r="E46" s="267">
        <v>5</v>
      </c>
      <c r="F46" s="267" t="s">
        <v>14</v>
      </c>
      <c r="G46" s="267">
        <v>2</v>
      </c>
    </row>
    <row r="47" spans="2:9" ht="15.75" customHeight="1">
      <c r="B47" s="276" t="s">
        <v>310</v>
      </c>
      <c r="C47" s="289">
        <v>49</v>
      </c>
      <c r="D47" s="268">
        <v>125</v>
      </c>
      <c r="E47" s="267">
        <v>123</v>
      </c>
      <c r="F47" s="267">
        <v>116</v>
      </c>
      <c r="G47" s="267">
        <v>118</v>
      </c>
    </row>
    <row r="48" spans="2:9" ht="15.75" customHeight="1">
      <c r="B48" s="276" t="s">
        <v>309</v>
      </c>
      <c r="C48" s="289">
        <v>37</v>
      </c>
      <c r="D48" s="268">
        <v>35</v>
      </c>
      <c r="E48" s="267">
        <v>36</v>
      </c>
      <c r="F48" s="267">
        <v>34</v>
      </c>
      <c r="G48" s="267">
        <v>34</v>
      </c>
    </row>
    <row r="49" spans="2:7" ht="15.75" customHeight="1">
      <c r="B49" s="276" t="s">
        <v>308</v>
      </c>
      <c r="C49" s="289">
        <v>157</v>
      </c>
      <c r="D49" s="268">
        <v>114</v>
      </c>
      <c r="E49" s="267">
        <v>76</v>
      </c>
      <c r="F49" s="267">
        <v>77</v>
      </c>
      <c r="G49" s="267">
        <v>77</v>
      </c>
    </row>
    <row r="50" spans="2:7" ht="15.75" customHeight="1">
      <c r="B50" s="276" t="s">
        <v>307</v>
      </c>
      <c r="C50" s="289">
        <v>385</v>
      </c>
      <c r="D50" s="268">
        <v>313</v>
      </c>
      <c r="E50" s="267">
        <v>327</v>
      </c>
      <c r="F50" s="267">
        <v>280</v>
      </c>
      <c r="G50" s="267">
        <v>227</v>
      </c>
    </row>
    <row r="51" spans="2:7" ht="15.75" customHeight="1">
      <c r="B51" s="276" t="s">
        <v>306</v>
      </c>
      <c r="C51" s="289">
        <v>23</v>
      </c>
      <c r="D51" s="268">
        <v>32</v>
      </c>
      <c r="E51" s="267">
        <v>33</v>
      </c>
      <c r="F51" s="267">
        <v>37</v>
      </c>
      <c r="G51" s="267">
        <v>38</v>
      </c>
    </row>
    <row r="52" spans="2:7" ht="15.75" customHeight="1">
      <c r="B52" s="404" t="s">
        <v>305</v>
      </c>
      <c r="C52" s="403" t="s">
        <v>14</v>
      </c>
      <c r="D52" s="955" t="s">
        <v>14</v>
      </c>
      <c r="E52" s="402" t="s">
        <v>14</v>
      </c>
      <c r="F52" s="402">
        <v>15</v>
      </c>
      <c r="G52" s="402">
        <v>75</v>
      </c>
    </row>
    <row r="53" spans="2:7" ht="6" customHeight="1">
      <c r="B53" s="1123"/>
    </row>
    <row r="54" spans="2:7" ht="21.75" customHeight="1">
      <c r="B54" s="1340" t="s">
        <v>876</v>
      </c>
      <c r="C54" s="1340"/>
      <c r="D54" s="1340"/>
      <c r="E54" s="1340"/>
      <c r="F54" s="1340"/>
      <c r="G54" s="1340"/>
    </row>
    <row r="55" spans="2:7" ht="12.95" customHeight="1">
      <c r="B55" s="1124" t="s">
        <v>877</v>
      </c>
      <c r="C55" s="401"/>
      <c r="D55" s="401"/>
      <c r="E55" s="401"/>
      <c r="F55" s="401"/>
      <c r="G55" s="401"/>
    </row>
    <row r="56" spans="2:7" ht="12.95" customHeight="1">
      <c r="B56" s="1125" t="s">
        <v>304</v>
      </c>
    </row>
    <row r="57" spans="2:7" ht="12.95" customHeight="1">
      <c r="B57" s="956"/>
      <c r="C57" s="742"/>
      <c r="D57" s="742"/>
      <c r="E57" s="742"/>
    </row>
    <row r="58" spans="2:7" ht="20.100000000000001" customHeight="1">
      <c r="B58" s="744" t="s">
        <v>878</v>
      </c>
    </row>
  </sheetData>
  <mergeCells count="2">
    <mergeCell ref="B2:G2"/>
    <mergeCell ref="B54:G54"/>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2:G53"/>
  <sheetViews>
    <sheetView showGridLines="0" view="pageBreakPreview" topLeftCell="A28" zoomScaleNormal="100" zoomScaleSheetLayoutView="100" zoomScalePageLayoutView="110" workbookViewId="0">
      <selection activeCell="B81" sqref="B81"/>
    </sheetView>
  </sheetViews>
  <sheetFormatPr defaultColWidth="10.875" defaultRowHeight="20.100000000000001" customHeight="1"/>
  <cols>
    <col min="1" max="1" width="5.5" style="744" customWidth="1"/>
    <col min="2" max="2" width="39.375" style="744" customWidth="1"/>
    <col min="3" max="5" width="10.875" style="744" customWidth="1"/>
    <col min="6" max="6" width="10.875" style="34"/>
    <col min="7" max="16384" width="10.875" style="744"/>
  </cols>
  <sheetData>
    <row r="2" spans="2:7" ht="20.100000000000001" customHeight="1">
      <c r="B2" s="1300" t="s">
        <v>1086</v>
      </c>
      <c r="C2" s="1300"/>
      <c r="D2" s="1300"/>
      <c r="E2" s="1300"/>
      <c r="F2" s="1300"/>
      <c r="G2" s="1300"/>
    </row>
    <row r="3" spans="2:7" ht="11.25" customHeight="1"/>
    <row r="4" spans="2:7" ht="20.100000000000001" customHeight="1">
      <c r="B4" s="178" t="s">
        <v>349</v>
      </c>
      <c r="C4" s="413">
        <v>2018</v>
      </c>
      <c r="D4" s="413">
        <v>2017</v>
      </c>
      <c r="E4" s="413">
        <v>2016</v>
      </c>
      <c r="F4" s="763">
        <v>2015</v>
      </c>
      <c r="G4" s="763">
        <v>2014</v>
      </c>
    </row>
    <row r="5" spans="2:7" ht="15.75" customHeight="1">
      <c r="B5" s="305" t="s">
        <v>344</v>
      </c>
      <c r="C5" s="412">
        <v>334</v>
      </c>
      <c r="D5" s="412">
        <v>265</v>
      </c>
      <c r="E5" s="412">
        <v>249</v>
      </c>
      <c r="F5" s="412">
        <v>215</v>
      </c>
      <c r="G5" s="412">
        <v>201</v>
      </c>
    </row>
    <row r="6" spans="2:7" ht="15.75" customHeight="1">
      <c r="B6" s="276" t="s">
        <v>343</v>
      </c>
      <c r="C6" s="148" t="s">
        <v>14</v>
      </c>
      <c r="D6" s="348" t="s">
        <v>14</v>
      </c>
      <c r="E6" s="267" t="s">
        <v>14</v>
      </c>
      <c r="F6" s="267" t="s">
        <v>14</v>
      </c>
      <c r="G6" s="267">
        <v>3</v>
      </c>
    </row>
    <row r="7" spans="2:7" ht="15.75" customHeight="1">
      <c r="B7" s="276" t="s">
        <v>874</v>
      </c>
      <c r="C7" s="148">
        <v>25</v>
      </c>
      <c r="D7" s="348" t="s">
        <v>14</v>
      </c>
      <c r="E7" s="267" t="s">
        <v>14</v>
      </c>
      <c r="F7" s="267" t="s">
        <v>14</v>
      </c>
      <c r="G7" s="267" t="s">
        <v>14</v>
      </c>
    </row>
    <row r="8" spans="2:7" ht="15.75" customHeight="1">
      <c r="B8" s="276" t="s">
        <v>40</v>
      </c>
      <c r="C8" s="148" t="s">
        <v>14</v>
      </c>
      <c r="D8" s="348" t="s">
        <v>14</v>
      </c>
      <c r="E8" s="267" t="s">
        <v>14</v>
      </c>
      <c r="F8" s="267" t="s">
        <v>14</v>
      </c>
      <c r="G8" s="267" t="s">
        <v>14</v>
      </c>
    </row>
    <row r="9" spans="2:7" ht="15.75" customHeight="1">
      <c r="B9" s="276" t="s">
        <v>342</v>
      </c>
      <c r="C9" s="148" t="s">
        <v>325</v>
      </c>
      <c r="D9" s="348" t="s">
        <v>14</v>
      </c>
      <c r="E9" s="267" t="s">
        <v>14</v>
      </c>
      <c r="F9" s="267" t="s">
        <v>14</v>
      </c>
      <c r="G9" s="267" t="s">
        <v>14</v>
      </c>
    </row>
    <row r="10" spans="2:7" ht="15.75" customHeight="1">
      <c r="B10" s="276" t="s">
        <v>341</v>
      </c>
      <c r="C10" s="148">
        <v>56</v>
      </c>
      <c r="D10" s="348">
        <v>31</v>
      </c>
      <c r="E10" s="267">
        <v>3</v>
      </c>
      <c r="F10" s="267" t="s">
        <v>14</v>
      </c>
      <c r="G10" s="267" t="s">
        <v>14</v>
      </c>
    </row>
    <row r="11" spans="2:7" ht="15.75" customHeight="1">
      <c r="B11" s="276" t="s">
        <v>340</v>
      </c>
      <c r="C11" s="148">
        <v>104</v>
      </c>
      <c r="D11" s="348">
        <v>121</v>
      </c>
      <c r="E11" s="267">
        <v>121</v>
      </c>
      <c r="F11" s="267">
        <v>125</v>
      </c>
      <c r="G11" s="267">
        <v>135</v>
      </c>
    </row>
    <row r="12" spans="2:7" ht="15.75" customHeight="1">
      <c r="B12" s="276" t="s">
        <v>339</v>
      </c>
      <c r="C12" s="148" t="s">
        <v>14</v>
      </c>
      <c r="D12" s="348" t="s">
        <v>14</v>
      </c>
      <c r="E12" s="267" t="s">
        <v>14</v>
      </c>
      <c r="F12" s="267">
        <v>1</v>
      </c>
      <c r="G12" s="267">
        <v>1</v>
      </c>
    </row>
    <row r="13" spans="2:7" ht="15.75" customHeight="1">
      <c r="B13" s="276" t="s">
        <v>338</v>
      </c>
      <c r="C13" s="148">
        <v>75</v>
      </c>
      <c r="D13" s="348">
        <v>42</v>
      </c>
      <c r="E13" s="267">
        <v>49</v>
      </c>
      <c r="F13" s="267">
        <v>35</v>
      </c>
      <c r="G13" s="267">
        <v>29</v>
      </c>
    </row>
    <row r="14" spans="2:7" ht="15.75" customHeight="1">
      <c r="B14" s="276" t="s">
        <v>307</v>
      </c>
      <c r="C14" s="148">
        <v>74</v>
      </c>
      <c r="D14" s="348">
        <v>71</v>
      </c>
      <c r="E14" s="267">
        <v>76</v>
      </c>
      <c r="F14" s="267">
        <v>54</v>
      </c>
      <c r="G14" s="267">
        <v>33</v>
      </c>
    </row>
    <row r="15" spans="2:7" ht="15.75" customHeight="1">
      <c r="B15" s="307" t="s">
        <v>337</v>
      </c>
      <c r="C15" s="306">
        <v>513</v>
      </c>
      <c r="D15" s="306">
        <v>502</v>
      </c>
      <c r="E15" s="306">
        <v>509</v>
      </c>
      <c r="F15" s="306">
        <v>521</v>
      </c>
      <c r="G15" s="306">
        <v>490</v>
      </c>
    </row>
    <row r="16" spans="2:7" ht="15.75" customHeight="1">
      <c r="B16" s="276" t="s">
        <v>311</v>
      </c>
      <c r="C16" s="148">
        <v>186</v>
      </c>
      <c r="D16" s="348">
        <v>204</v>
      </c>
      <c r="E16" s="276">
        <v>230</v>
      </c>
      <c r="F16" s="276">
        <v>238</v>
      </c>
      <c r="G16" s="276">
        <v>191</v>
      </c>
    </row>
    <row r="17" spans="2:7" ht="15.75" customHeight="1">
      <c r="B17" s="276" t="s">
        <v>336</v>
      </c>
      <c r="C17" s="148">
        <v>130</v>
      </c>
      <c r="D17" s="348">
        <v>98</v>
      </c>
      <c r="E17" s="276">
        <v>84</v>
      </c>
      <c r="F17" s="276">
        <v>81</v>
      </c>
      <c r="G17" s="276">
        <v>88</v>
      </c>
    </row>
    <row r="18" spans="2:7" ht="15.75" customHeight="1">
      <c r="B18" s="276" t="s">
        <v>335</v>
      </c>
      <c r="C18" s="148">
        <v>36</v>
      </c>
      <c r="D18" s="348">
        <v>51</v>
      </c>
      <c r="E18" s="276">
        <v>55</v>
      </c>
      <c r="F18" s="276">
        <v>55</v>
      </c>
      <c r="G18" s="276">
        <v>55</v>
      </c>
    </row>
    <row r="19" spans="2:7" ht="15.75" customHeight="1">
      <c r="B19" s="276" t="s">
        <v>334</v>
      </c>
      <c r="C19" s="148">
        <v>161</v>
      </c>
      <c r="D19" s="348">
        <v>149</v>
      </c>
      <c r="E19" s="276">
        <v>140</v>
      </c>
      <c r="F19" s="276">
        <v>147</v>
      </c>
      <c r="G19" s="276">
        <v>156</v>
      </c>
    </row>
    <row r="20" spans="2:7" ht="15.75" customHeight="1">
      <c r="B20" s="307" t="s">
        <v>333</v>
      </c>
      <c r="C20" s="306">
        <v>520</v>
      </c>
      <c r="D20" s="306">
        <v>419</v>
      </c>
      <c r="E20" s="306">
        <v>373</v>
      </c>
      <c r="F20" s="306">
        <v>372</v>
      </c>
      <c r="G20" s="306">
        <v>224</v>
      </c>
    </row>
    <row r="21" spans="2:7" ht="15.75" customHeight="1">
      <c r="B21" s="276" t="s">
        <v>332</v>
      </c>
      <c r="C21" s="148">
        <v>30</v>
      </c>
      <c r="D21" s="348">
        <v>4</v>
      </c>
      <c r="E21" s="267">
        <v>6</v>
      </c>
      <c r="F21" s="267">
        <v>7</v>
      </c>
      <c r="G21" s="267">
        <v>5</v>
      </c>
    </row>
    <row r="22" spans="2:7" ht="15.75" customHeight="1">
      <c r="B22" s="276" t="s">
        <v>310</v>
      </c>
      <c r="C22" s="148">
        <v>276</v>
      </c>
      <c r="D22" s="348">
        <v>278</v>
      </c>
      <c r="E22" s="267">
        <v>279</v>
      </c>
      <c r="F22" s="267">
        <v>274</v>
      </c>
      <c r="G22" s="267">
        <v>115</v>
      </c>
    </row>
    <row r="23" spans="2:7" ht="15.75" customHeight="1">
      <c r="B23" s="276" t="s">
        <v>331</v>
      </c>
      <c r="C23" s="148">
        <v>18</v>
      </c>
      <c r="D23" s="348">
        <v>15</v>
      </c>
      <c r="E23" s="267">
        <v>17</v>
      </c>
      <c r="F23" s="267">
        <v>18</v>
      </c>
      <c r="G23" s="267">
        <v>12</v>
      </c>
    </row>
    <row r="24" spans="2:7" ht="15.75" customHeight="1">
      <c r="B24" s="276" t="s">
        <v>330</v>
      </c>
      <c r="C24" s="148">
        <v>62</v>
      </c>
      <c r="D24" s="348">
        <v>31</v>
      </c>
      <c r="E24" s="267">
        <v>14</v>
      </c>
      <c r="F24" s="267">
        <v>14</v>
      </c>
      <c r="G24" s="267">
        <v>27</v>
      </c>
    </row>
    <row r="25" spans="2:7" ht="15.75" customHeight="1">
      <c r="B25" s="276" t="s">
        <v>309</v>
      </c>
      <c r="C25" s="148">
        <v>26</v>
      </c>
      <c r="D25" s="348">
        <v>25</v>
      </c>
      <c r="E25" s="267">
        <v>26</v>
      </c>
      <c r="F25" s="267">
        <v>25</v>
      </c>
      <c r="G25" s="267">
        <v>24</v>
      </c>
    </row>
    <row r="26" spans="2:7" ht="15.75" customHeight="1">
      <c r="B26" s="276" t="s">
        <v>308</v>
      </c>
      <c r="C26" s="148">
        <v>108</v>
      </c>
      <c r="D26" s="348">
        <v>66</v>
      </c>
      <c r="E26" s="267">
        <v>31</v>
      </c>
      <c r="F26" s="267">
        <v>32</v>
      </c>
      <c r="G26" s="267">
        <v>32</v>
      </c>
    </row>
    <row r="27" spans="2:7" ht="15.75" customHeight="1">
      <c r="B27" s="278" t="s">
        <v>305</v>
      </c>
      <c r="C27" s="148" t="s">
        <v>14</v>
      </c>
      <c r="D27" s="348" t="s">
        <v>14</v>
      </c>
      <c r="E27" s="94" t="s">
        <v>14</v>
      </c>
      <c r="F27" s="94">
        <v>2</v>
      </c>
      <c r="G27" s="94">
        <v>9</v>
      </c>
    </row>
    <row r="28" spans="2:7" ht="15.75" customHeight="1">
      <c r="B28" s="307" t="s">
        <v>329</v>
      </c>
      <c r="C28" s="306">
        <v>183</v>
      </c>
      <c r="D28" s="306">
        <v>132</v>
      </c>
      <c r="E28" s="306">
        <v>109</v>
      </c>
      <c r="F28" s="306">
        <v>95</v>
      </c>
      <c r="G28" s="306">
        <v>89</v>
      </c>
    </row>
    <row r="29" spans="2:7" ht="15.75" customHeight="1">
      <c r="B29" s="276" t="s">
        <v>328</v>
      </c>
      <c r="C29" s="148">
        <v>7</v>
      </c>
      <c r="D29" s="348">
        <v>6</v>
      </c>
      <c r="E29" s="267">
        <v>8</v>
      </c>
      <c r="F29" s="267">
        <v>8</v>
      </c>
      <c r="G29" s="267">
        <v>9</v>
      </c>
    </row>
    <row r="30" spans="2:7" ht="15.75" customHeight="1">
      <c r="B30" s="276" t="s">
        <v>327</v>
      </c>
      <c r="C30" s="148">
        <v>5</v>
      </c>
      <c r="D30" s="348">
        <v>5</v>
      </c>
      <c r="E30" s="267">
        <v>4</v>
      </c>
      <c r="F30" s="267">
        <v>3</v>
      </c>
      <c r="G30" s="267">
        <v>4</v>
      </c>
    </row>
    <row r="31" spans="2:7" ht="15.75" customHeight="1">
      <c r="B31" s="276" t="s">
        <v>326</v>
      </c>
      <c r="C31" s="148">
        <v>18</v>
      </c>
      <c r="D31" s="348" t="s">
        <v>325</v>
      </c>
      <c r="E31" s="267" t="s">
        <v>14</v>
      </c>
      <c r="F31" s="267"/>
      <c r="G31" s="267"/>
    </row>
    <row r="32" spans="2:7" ht="15.75" customHeight="1">
      <c r="B32" s="409" t="s">
        <v>348</v>
      </c>
      <c r="C32" s="148">
        <v>95</v>
      </c>
      <c r="D32" s="348">
        <v>59</v>
      </c>
      <c r="E32" s="267">
        <v>34</v>
      </c>
      <c r="F32" s="267">
        <v>14</v>
      </c>
      <c r="G32" s="267">
        <v>12</v>
      </c>
    </row>
    <row r="33" spans="2:7" ht="15.75" customHeight="1">
      <c r="B33" s="409" t="s">
        <v>323</v>
      </c>
      <c r="C33" s="148">
        <v>1</v>
      </c>
      <c r="D33" s="348" t="s">
        <v>325</v>
      </c>
      <c r="E33" s="267" t="s">
        <v>14</v>
      </c>
      <c r="F33" s="267" t="s">
        <v>14</v>
      </c>
      <c r="G33" s="267" t="s">
        <v>14</v>
      </c>
    </row>
    <row r="34" spans="2:7" ht="15.75" customHeight="1">
      <c r="B34" s="276" t="s">
        <v>322</v>
      </c>
      <c r="C34" s="148" t="s">
        <v>14</v>
      </c>
      <c r="D34" s="348" t="s">
        <v>14</v>
      </c>
      <c r="E34" s="267" t="s">
        <v>14</v>
      </c>
      <c r="F34" s="267" t="s">
        <v>14</v>
      </c>
      <c r="G34" s="267" t="s">
        <v>14</v>
      </c>
    </row>
    <row r="35" spans="2:7" ht="15.75" customHeight="1">
      <c r="B35" s="276" t="s">
        <v>321</v>
      </c>
      <c r="C35" s="148">
        <v>35</v>
      </c>
      <c r="D35" s="348">
        <v>31</v>
      </c>
      <c r="E35" s="267">
        <v>31</v>
      </c>
      <c r="F35" s="267">
        <v>34</v>
      </c>
      <c r="G35" s="267">
        <v>27</v>
      </c>
    </row>
    <row r="36" spans="2:7" ht="15.75" customHeight="1">
      <c r="B36" s="276" t="s">
        <v>306</v>
      </c>
      <c r="C36" s="148">
        <v>22</v>
      </c>
      <c r="D36" s="348">
        <v>31</v>
      </c>
      <c r="E36" s="267">
        <v>32</v>
      </c>
      <c r="F36" s="267">
        <v>36</v>
      </c>
      <c r="G36" s="267">
        <v>37</v>
      </c>
    </row>
    <row r="37" spans="2:7" ht="15.75" customHeight="1">
      <c r="B37" s="307" t="s">
        <v>320</v>
      </c>
      <c r="C37" s="306">
        <v>16</v>
      </c>
      <c r="D37" s="306">
        <v>28</v>
      </c>
      <c r="E37" s="306">
        <v>31</v>
      </c>
      <c r="F37" s="306">
        <v>34</v>
      </c>
      <c r="G37" s="306">
        <v>30</v>
      </c>
    </row>
    <row r="38" spans="2:7" ht="15.75" customHeight="1">
      <c r="B38" s="276" t="s">
        <v>319</v>
      </c>
      <c r="C38" s="411">
        <v>3</v>
      </c>
      <c r="D38" s="957" t="s">
        <v>14</v>
      </c>
      <c r="E38" s="410" t="s">
        <v>14</v>
      </c>
      <c r="F38" s="410" t="s">
        <v>14</v>
      </c>
      <c r="G38" s="410" t="s">
        <v>14</v>
      </c>
    </row>
    <row r="39" spans="2:7" ht="15.75" customHeight="1">
      <c r="B39" s="276" t="s">
        <v>318</v>
      </c>
      <c r="C39" s="148">
        <v>5</v>
      </c>
      <c r="D39" s="348">
        <v>3</v>
      </c>
      <c r="E39" s="267">
        <v>3</v>
      </c>
      <c r="F39" s="267">
        <v>3</v>
      </c>
      <c r="G39" s="267">
        <v>2</v>
      </c>
    </row>
    <row r="40" spans="2:7" ht="15.75" customHeight="1">
      <c r="B40" s="276" t="s">
        <v>317</v>
      </c>
      <c r="C40" s="411" t="s">
        <v>14</v>
      </c>
      <c r="D40" s="957" t="s">
        <v>347</v>
      </c>
      <c r="E40" s="410" t="s">
        <v>14</v>
      </c>
      <c r="F40" s="410" t="s">
        <v>14</v>
      </c>
      <c r="G40" s="410" t="s">
        <v>14</v>
      </c>
    </row>
    <row r="41" spans="2:7" ht="15.75" customHeight="1">
      <c r="B41" s="276" t="s">
        <v>316</v>
      </c>
      <c r="C41" s="148" t="s">
        <v>14</v>
      </c>
      <c r="D41" s="348">
        <v>16</v>
      </c>
      <c r="E41" s="267">
        <v>19</v>
      </c>
      <c r="F41" s="267">
        <v>22</v>
      </c>
      <c r="G41" s="267">
        <v>18</v>
      </c>
    </row>
    <row r="42" spans="2:7" ht="15.75" customHeight="1">
      <c r="B42" s="276" t="s">
        <v>315</v>
      </c>
      <c r="C42" s="411" t="s">
        <v>14</v>
      </c>
      <c r="D42" s="957" t="s">
        <v>14</v>
      </c>
      <c r="E42" s="410" t="s">
        <v>14</v>
      </c>
      <c r="F42" s="410" t="s">
        <v>14</v>
      </c>
      <c r="G42" s="410" t="s">
        <v>14</v>
      </c>
    </row>
    <row r="43" spans="2:7" ht="15.75" customHeight="1">
      <c r="B43" s="276" t="s">
        <v>314</v>
      </c>
      <c r="C43" s="148">
        <v>8</v>
      </c>
      <c r="D43" s="348">
        <v>9</v>
      </c>
      <c r="E43" s="267">
        <v>9</v>
      </c>
      <c r="F43" s="267">
        <v>9</v>
      </c>
      <c r="G43" s="267">
        <v>10</v>
      </c>
    </row>
    <row r="44" spans="2:7" ht="15.75" customHeight="1">
      <c r="B44" s="408" t="s">
        <v>313</v>
      </c>
      <c r="C44" s="363">
        <v>1566</v>
      </c>
      <c r="D44" s="363">
        <v>1346</v>
      </c>
      <c r="E44" s="363">
        <v>1271</v>
      </c>
      <c r="F44" s="363">
        <v>1237</v>
      </c>
      <c r="G44" s="363">
        <v>1034</v>
      </c>
    </row>
    <row r="45" spans="2:7" ht="15.75" customHeight="1">
      <c r="B45" s="407" t="s">
        <v>312</v>
      </c>
      <c r="C45" s="406">
        <v>247</v>
      </c>
      <c r="D45" s="954">
        <v>284</v>
      </c>
      <c r="E45" s="405">
        <v>247</v>
      </c>
      <c r="F45" s="405">
        <v>219</v>
      </c>
      <c r="G45" s="405">
        <v>200</v>
      </c>
    </row>
    <row r="46" spans="2:7" ht="15.75" customHeight="1">
      <c r="B46" s="276" t="s">
        <v>311</v>
      </c>
      <c r="C46" s="289">
        <v>4</v>
      </c>
      <c r="D46" s="268">
        <v>5</v>
      </c>
      <c r="E46" s="267">
        <v>1</v>
      </c>
      <c r="F46" s="267" t="s">
        <v>14</v>
      </c>
      <c r="G46" s="267" t="s">
        <v>14</v>
      </c>
    </row>
    <row r="47" spans="2:7" ht="15.75" customHeight="1">
      <c r="B47" s="276" t="s">
        <v>310</v>
      </c>
      <c r="C47" s="289">
        <v>41</v>
      </c>
      <c r="D47" s="268">
        <v>115</v>
      </c>
      <c r="E47" s="267">
        <v>114</v>
      </c>
      <c r="F47" s="267">
        <v>107</v>
      </c>
      <c r="G47" s="267">
        <v>109</v>
      </c>
    </row>
    <row r="48" spans="2:7" ht="15.75" customHeight="1">
      <c r="B48" s="276" t="s">
        <v>309</v>
      </c>
      <c r="C48" s="289">
        <v>24</v>
      </c>
      <c r="D48" s="268">
        <v>23</v>
      </c>
      <c r="E48" s="267">
        <v>24</v>
      </c>
      <c r="F48" s="267">
        <v>24</v>
      </c>
      <c r="G48" s="267">
        <v>23</v>
      </c>
    </row>
    <row r="49" spans="2:7" ht="15.75" customHeight="1">
      <c r="B49" s="276" t="s">
        <v>308</v>
      </c>
      <c r="C49" s="289">
        <v>85</v>
      </c>
      <c r="D49" s="268">
        <v>43</v>
      </c>
      <c r="E49" s="267">
        <v>7</v>
      </c>
      <c r="F49" s="267">
        <v>7</v>
      </c>
      <c r="G49" s="267">
        <v>7</v>
      </c>
    </row>
    <row r="50" spans="2:7" ht="15.75" customHeight="1">
      <c r="B50" s="276" t="s">
        <v>307</v>
      </c>
      <c r="C50" s="289">
        <v>71</v>
      </c>
      <c r="D50" s="268">
        <v>67</v>
      </c>
      <c r="E50" s="267">
        <v>69</v>
      </c>
      <c r="F50" s="267">
        <v>45</v>
      </c>
      <c r="G50" s="267">
        <v>24</v>
      </c>
    </row>
    <row r="51" spans="2:7" ht="15.75" customHeight="1">
      <c r="B51" s="276" t="s">
        <v>306</v>
      </c>
      <c r="C51" s="289">
        <v>22</v>
      </c>
      <c r="D51" s="268">
        <v>31</v>
      </c>
      <c r="E51" s="267">
        <v>32</v>
      </c>
      <c r="F51" s="267">
        <v>36</v>
      </c>
      <c r="G51" s="267">
        <v>37</v>
      </c>
    </row>
    <row r="52" spans="2:7" ht="7.5" customHeight="1"/>
    <row r="53" spans="2:7" ht="32.25" customHeight="1">
      <c r="B53" s="1341" t="s">
        <v>1108</v>
      </c>
      <c r="C53" s="1341"/>
      <c r="D53" s="1341"/>
      <c r="E53" s="1341"/>
      <c r="F53" s="1341"/>
      <c r="G53" s="1341"/>
    </row>
  </sheetData>
  <mergeCells count="2">
    <mergeCell ref="B2:G2"/>
    <mergeCell ref="B53:G53"/>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6BD"/>
  </sheetPr>
  <dimension ref="B2:M15"/>
  <sheetViews>
    <sheetView showGridLines="0" view="pageBreakPreview" zoomScaleNormal="100" zoomScaleSheetLayoutView="100" zoomScalePageLayoutView="115" workbookViewId="0">
      <selection activeCell="I19" sqref="I19"/>
    </sheetView>
  </sheetViews>
  <sheetFormatPr defaultColWidth="11" defaultRowHeight="20.100000000000001" customHeight="1"/>
  <cols>
    <col min="1" max="1" width="5.5" style="744" customWidth="1"/>
    <col min="2" max="2" width="39.375" style="744" customWidth="1"/>
    <col min="3" max="11" width="10.5" style="744" customWidth="1"/>
    <col min="12" max="12" width="10.375" style="744" customWidth="1"/>
    <col min="13" max="13" width="10.5" style="744" hidden="1" customWidth="1"/>
    <col min="14" max="16384" width="11" style="744"/>
  </cols>
  <sheetData>
    <row r="2" spans="2:13" ht="20.100000000000001" customHeight="1">
      <c r="B2" s="1300" t="str">
        <f>UPPER("Market environment")</f>
        <v>MARKET ENVIRONMENT</v>
      </c>
      <c r="C2" s="1300"/>
      <c r="D2" s="1300"/>
      <c r="E2" s="1300"/>
      <c r="F2" s="1300"/>
      <c r="G2" s="1300"/>
      <c r="H2" s="1300"/>
      <c r="I2" s="1300"/>
      <c r="J2" s="1300"/>
      <c r="K2" s="1300"/>
      <c r="L2" s="1300"/>
      <c r="M2" s="1300"/>
    </row>
    <row r="4" spans="2:13" ht="20.100000000000001" customHeight="1">
      <c r="B4" s="242"/>
      <c r="C4" s="197">
        <v>2018</v>
      </c>
      <c r="D4" s="250">
        <v>2017</v>
      </c>
      <c r="E4" s="250">
        <v>2016</v>
      </c>
      <c r="F4" s="250">
        <v>2015</v>
      </c>
      <c r="G4" s="250">
        <v>2014</v>
      </c>
    </row>
    <row r="5" spans="2:13" ht="20.100000000000001" customHeight="1">
      <c r="B5" s="276" t="s">
        <v>803</v>
      </c>
      <c r="C5" s="188" t="s">
        <v>804</v>
      </c>
      <c r="D5" s="1277" t="s">
        <v>805</v>
      </c>
      <c r="E5" s="1278" t="s">
        <v>806</v>
      </c>
      <c r="F5" s="1279" t="s">
        <v>807</v>
      </c>
      <c r="G5" s="1279" t="s">
        <v>808</v>
      </c>
    </row>
    <row r="6" spans="2:13" ht="20.100000000000001" customHeight="1">
      <c r="B6" s="276" t="s">
        <v>809</v>
      </c>
      <c r="C6" s="188" t="s">
        <v>810</v>
      </c>
      <c r="D6" s="1277" t="s">
        <v>811</v>
      </c>
      <c r="E6" s="1278" t="s">
        <v>812</v>
      </c>
      <c r="F6" s="1280" t="s">
        <v>813</v>
      </c>
      <c r="G6" s="1280" t="s">
        <v>814</v>
      </c>
    </row>
    <row r="7" spans="2:13" ht="20.100000000000001" customHeight="1">
      <c r="B7" s="276" t="s">
        <v>217</v>
      </c>
      <c r="C7" s="186" t="s">
        <v>815</v>
      </c>
      <c r="D7" s="1281" t="s">
        <v>816</v>
      </c>
      <c r="E7" s="1282" t="s">
        <v>817</v>
      </c>
      <c r="F7" s="1283" t="s">
        <v>818</v>
      </c>
      <c r="G7" s="1283" t="s">
        <v>819</v>
      </c>
    </row>
    <row r="8" spans="2:13" ht="20.100000000000001" customHeight="1">
      <c r="B8" s="276" t="s">
        <v>218</v>
      </c>
      <c r="C8" s="186" t="s">
        <v>820</v>
      </c>
      <c r="D8" s="1281" t="s">
        <v>821</v>
      </c>
      <c r="E8" s="1282" t="s">
        <v>822</v>
      </c>
      <c r="F8" s="1280" t="s">
        <v>823</v>
      </c>
      <c r="G8" s="1284" t="s">
        <v>824</v>
      </c>
    </row>
    <row r="9" spans="2:13" ht="20.100000000000001" customHeight="1">
      <c r="B9" s="282" t="s">
        <v>825</v>
      </c>
      <c r="C9" s="187" t="s">
        <v>826</v>
      </c>
      <c r="D9" s="791" t="s">
        <v>827</v>
      </c>
      <c r="E9" s="1285" t="s">
        <v>828</v>
      </c>
      <c r="F9" s="1285" t="s">
        <v>829</v>
      </c>
      <c r="G9" s="1285" t="s">
        <v>830</v>
      </c>
    </row>
    <row r="11" spans="2:13" ht="20.100000000000001" customHeight="1">
      <c r="B11" s="1301" t="s">
        <v>233</v>
      </c>
      <c r="C11" s="1301"/>
      <c r="D11" s="1302"/>
      <c r="E11" s="1302"/>
      <c r="F11" s="1302"/>
      <c r="G11" s="1302"/>
      <c r="H11" s="1302"/>
      <c r="I11" s="1302"/>
      <c r="J11" s="1302"/>
      <c r="K11" s="1302"/>
      <c r="L11" s="1302"/>
      <c r="M11" s="1302"/>
    </row>
    <row r="12" spans="2:13" ht="20.100000000000001" customHeight="1">
      <c r="B12" s="1302"/>
      <c r="C12" s="1302"/>
      <c r="D12" s="1302"/>
      <c r="E12" s="1302"/>
      <c r="F12" s="1302"/>
      <c r="G12" s="1302"/>
      <c r="H12" s="1302"/>
      <c r="I12" s="1302"/>
      <c r="J12" s="1302"/>
      <c r="K12" s="1302"/>
      <c r="L12" s="1302"/>
      <c r="M12" s="1302"/>
    </row>
    <row r="13" spans="2:13" ht="20.100000000000001" customHeight="1">
      <c r="E13" s="234"/>
    </row>
    <row r="14" spans="2:13" ht="14.1" customHeight="1"/>
    <row r="15" spans="2:13" ht="14.1" customHeight="1"/>
  </sheetData>
  <mergeCells count="3">
    <mergeCell ref="B2:M2"/>
    <mergeCell ref="B11:M11"/>
    <mergeCell ref="B12:M12"/>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2:H53"/>
  <sheetViews>
    <sheetView showGridLines="0" view="pageBreakPreview" zoomScaleNormal="100" zoomScaleSheetLayoutView="100" workbookViewId="0">
      <selection activeCell="B81" sqref="B81"/>
    </sheetView>
  </sheetViews>
  <sheetFormatPr defaultColWidth="10.875" defaultRowHeight="20.100000000000001" customHeight="1"/>
  <cols>
    <col min="1" max="1" width="5.5" style="744" customWidth="1"/>
    <col min="2" max="2" width="39.375" style="744" customWidth="1"/>
    <col min="3" max="5" width="10.875" style="744" customWidth="1"/>
    <col min="6" max="6" width="10.875" style="34"/>
    <col min="7" max="16384" width="10.875" style="744"/>
  </cols>
  <sheetData>
    <row r="2" spans="2:8" ht="20.100000000000001" customHeight="1">
      <c r="B2" s="1032" t="s">
        <v>351</v>
      </c>
      <c r="C2" s="1032"/>
      <c r="D2" s="1032"/>
      <c r="E2" s="1032"/>
      <c r="F2" s="1032"/>
      <c r="G2" s="1032"/>
      <c r="H2" s="1032"/>
    </row>
    <row r="3" spans="2:8" ht="6" customHeight="1"/>
    <row r="4" spans="2:8" ht="20.100000000000001" customHeight="1">
      <c r="B4" s="178" t="s">
        <v>350</v>
      </c>
      <c r="C4" s="179">
        <v>2018</v>
      </c>
      <c r="D4" s="179">
        <v>2017</v>
      </c>
      <c r="E4" s="179">
        <v>2016</v>
      </c>
      <c r="F4" s="764">
        <v>2015</v>
      </c>
      <c r="G4" s="764">
        <v>2014</v>
      </c>
    </row>
    <row r="5" spans="2:8" ht="15.75" customHeight="1">
      <c r="B5" s="305" t="s">
        <v>344</v>
      </c>
      <c r="C5" s="412">
        <v>3099</v>
      </c>
      <c r="D5" s="412">
        <v>2674</v>
      </c>
      <c r="E5" s="412">
        <v>2737</v>
      </c>
      <c r="F5" s="412">
        <v>2413</v>
      </c>
      <c r="G5" s="412">
        <v>2224</v>
      </c>
    </row>
    <row r="6" spans="2:8" ht="15.75" customHeight="1">
      <c r="B6" s="276" t="s">
        <v>343</v>
      </c>
      <c r="C6" s="148" t="s">
        <v>14</v>
      </c>
      <c r="D6" s="348" t="s">
        <v>14</v>
      </c>
      <c r="E6" s="267" t="s">
        <v>14</v>
      </c>
      <c r="F6" s="267" t="s">
        <v>14</v>
      </c>
      <c r="G6" s="267">
        <v>59</v>
      </c>
    </row>
    <row r="7" spans="2:8" ht="15.75" customHeight="1">
      <c r="B7" s="276" t="s">
        <v>874</v>
      </c>
      <c r="C7" s="148">
        <v>99</v>
      </c>
      <c r="D7" s="348" t="s">
        <v>14</v>
      </c>
      <c r="E7" s="267" t="s">
        <v>14</v>
      </c>
      <c r="F7" s="267" t="s">
        <v>14</v>
      </c>
      <c r="G7" s="267" t="s">
        <v>14</v>
      </c>
    </row>
    <row r="8" spans="2:8" ht="15.75" customHeight="1">
      <c r="B8" s="276" t="s">
        <v>40</v>
      </c>
      <c r="C8" s="148" t="s">
        <v>14</v>
      </c>
      <c r="D8" s="348" t="s">
        <v>14</v>
      </c>
      <c r="E8" s="267" t="s">
        <v>14</v>
      </c>
      <c r="F8" s="267" t="s">
        <v>14</v>
      </c>
      <c r="G8" s="267">
        <v>9</v>
      </c>
    </row>
    <row r="9" spans="2:8" ht="15.75" customHeight="1">
      <c r="B9" s="276" t="s">
        <v>342</v>
      </c>
      <c r="C9" s="148" t="s">
        <v>14</v>
      </c>
      <c r="D9" s="348" t="s">
        <v>14</v>
      </c>
      <c r="E9" s="267" t="s">
        <v>14</v>
      </c>
      <c r="F9" s="267" t="s">
        <v>14</v>
      </c>
      <c r="G9" s="267" t="s">
        <v>14</v>
      </c>
    </row>
    <row r="10" spans="2:8" ht="15.75" customHeight="1">
      <c r="B10" s="276" t="s">
        <v>341</v>
      </c>
      <c r="C10" s="148">
        <v>70</v>
      </c>
      <c r="D10" s="348">
        <v>53</v>
      </c>
      <c r="E10" s="267">
        <v>6</v>
      </c>
      <c r="F10" s="267" t="s">
        <v>14</v>
      </c>
      <c r="G10" s="267" t="s">
        <v>14</v>
      </c>
    </row>
    <row r="11" spans="2:8" ht="15.75" customHeight="1">
      <c r="B11" s="276" t="s">
        <v>340</v>
      </c>
      <c r="C11" s="148">
        <v>577</v>
      </c>
      <c r="D11" s="348">
        <v>640</v>
      </c>
      <c r="E11" s="267">
        <v>618</v>
      </c>
      <c r="F11" s="267">
        <v>614</v>
      </c>
      <c r="G11" s="267">
        <v>576</v>
      </c>
    </row>
    <row r="12" spans="2:8" ht="15.75" customHeight="1">
      <c r="B12" s="276" t="s">
        <v>339</v>
      </c>
      <c r="C12" s="148">
        <v>98</v>
      </c>
      <c r="D12" s="348">
        <v>112</v>
      </c>
      <c r="E12" s="267">
        <v>141</v>
      </c>
      <c r="F12" s="267">
        <v>158</v>
      </c>
      <c r="G12" s="267">
        <v>171</v>
      </c>
    </row>
    <row r="13" spans="2:8" ht="15.75" customHeight="1">
      <c r="B13" s="276" t="s">
        <v>338</v>
      </c>
      <c r="C13" s="148">
        <v>566</v>
      </c>
      <c r="D13" s="348">
        <v>551</v>
      </c>
      <c r="E13" s="267">
        <v>595</v>
      </c>
      <c r="F13" s="267">
        <v>389</v>
      </c>
      <c r="G13" s="267">
        <v>333</v>
      </c>
    </row>
    <row r="14" spans="2:8" ht="15.75" customHeight="1">
      <c r="B14" s="276" t="s">
        <v>307</v>
      </c>
      <c r="C14" s="148">
        <v>1689</v>
      </c>
      <c r="D14" s="348">
        <v>1318</v>
      </c>
      <c r="E14" s="267">
        <v>1377</v>
      </c>
      <c r="F14" s="267">
        <v>1252</v>
      </c>
      <c r="G14" s="267">
        <v>1076</v>
      </c>
    </row>
    <row r="15" spans="2:8" ht="15.75" customHeight="1">
      <c r="B15" s="307" t="s">
        <v>337</v>
      </c>
      <c r="C15" s="306">
        <v>786</v>
      </c>
      <c r="D15" s="306">
        <v>759</v>
      </c>
      <c r="E15" s="306">
        <v>621</v>
      </c>
      <c r="F15" s="306">
        <v>581</v>
      </c>
      <c r="G15" s="306">
        <v>614</v>
      </c>
    </row>
    <row r="16" spans="2:8" ht="15.75" customHeight="1">
      <c r="B16" s="276" t="s">
        <v>311</v>
      </c>
      <c r="C16" s="148">
        <v>132</v>
      </c>
      <c r="D16" s="348">
        <v>130</v>
      </c>
      <c r="E16" s="276">
        <v>68</v>
      </c>
      <c r="F16" s="276">
        <v>49</v>
      </c>
      <c r="G16" s="276">
        <v>54</v>
      </c>
    </row>
    <row r="17" spans="2:7" ht="15.75" customHeight="1">
      <c r="B17" s="276" t="s">
        <v>336</v>
      </c>
      <c r="C17" s="148">
        <v>32</v>
      </c>
      <c r="D17" s="348">
        <v>32</v>
      </c>
      <c r="E17" s="276">
        <v>29</v>
      </c>
      <c r="F17" s="276">
        <v>30</v>
      </c>
      <c r="G17" s="276">
        <v>35</v>
      </c>
    </row>
    <row r="18" spans="2:7" ht="15.75" customHeight="1">
      <c r="B18" s="276" t="s">
        <v>335</v>
      </c>
      <c r="C18" s="148">
        <v>12</v>
      </c>
      <c r="D18" s="348">
        <v>14</v>
      </c>
      <c r="E18" s="276">
        <v>15</v>
      </c>
      <c r="F18" s="276">
        <v>15</v>
      </c>
      <c r="G18" s="276">
        <v>14</v>
      </c>
    </row>
    <row r="19" spans="2:7" ht="15.75" customHeight="1">
      <c r="B19" s="276" t="s">
        <v>334</v>
      </c>
      <c r="C19" s="148">
        <v>610</v>
      </c>
      <c r="D19" s="348">
        <v>583</v>
      </c>
      <c r="E19" s="276">
        <v>509</v>
      </c>
      <c r="F19" s="276">
        <v>487</v>
      </c>
      <c r="G19" s="276">
        <v>511</v>
      </c>
    </row>
    <row r="20" spans="2:7" ht="15.75" customHeight="1">
      <c r="B20" s="307" t="s">
        <v>333</v>
      </c>
      <c r="C20" s="306">
        <v>805</v>
      </c>
      <c r="D20" s="306">
        <v>771</v>
      </c>
      <c r="E20" s="306">
        <v>795</v>
      </c>
      <c r="F20" s="306">
        <v>874</v>
      </c>
      <c r="G20" s="306">
        <v>1163</v>
      </c>
    </row>
    <row r="21" spans="2:7" ht="15.75" customHeight="1">
      <c r="B21" s="276" t="s">
        <v>332</v>
      </c>
      <c r="C21" s="148">
        <v>94</v>
      </c>
      <c r="D21" s="348">
        <v>58</v>
      </c>
      <c r="E21" s="267">
        <v>90</v>
      </c>
      <c r="F21" s="267">
        <v>96</v>
      </c>
      <c r="G21" s="267">
        <v>79</v>
      </c>
    </row>
    <row r="22" spans="2:7" ht="15.75" customHeight="1">
      <c r="B22" s="276" t="s">
        <v>310</v>
      </c>
      <c r="C22" s="148">
        <v>57</v>
      </c>
      <c r="D22" s="348">
        <v>63</v>
      </c>
      <c r="E22" s="267">
        <v>67</v>
      </c>
      <c r="F22" s="267">
        <v>66</v>
      </c>
      <c r="G22" s="267">
        <v>61</v>
      </c>
    </row>
    <row r="23" spans="2:7" ht="15.75" customHeight="1">
      <c r="B23" s="276" t="s">
        <v>331</v>
      </c>
      <c r="C23" s="148">
        <v>1</v>
      </c>
      <c r="D23" s="348">
        <v>1</v>
      </c>
      <c r="E23" s="267">
        <v>1</v>
      </c>
      <c r="F23" s="267">
        <v>1</v>
      </c>
      <c r="G23" s="267">
        <v>1</v>
      </c>
    </row>
    <row r="24" spans="2:7" ht="15.75" customHeight="1">
      <c r="B24" s="276" t="s">
        <v>330</v>
      </c>
      <c r="C24" s="148">
        <v>9</v>
      </c>
      <c r="D24" s="348" t="s">
        <v>14</v>
      </c>
      <c r="E24" s="267" t="s">
        <v>14</v>
      </c>
      <c r="F24" s="267" t="s">
        <v>14</v>
      </c>
      <c r="G24" s="267" t="s">
        <v>14</v>
      </c>
    </row>
    <row r="25" spans="2:7" ht="15.75" customHeight="1">
      <c r="B25" s="276" t="s">
        <v>309</v>
      </c>
      <c r="C25" s="148">
        <v>67</v>
      </c>
      <c r="D25" s="348">
        <v>64</v>
      </c>
      <c r="E25" s="267">
        <v>62</v>
      </c>
      <c r="F25" s="267">
        <v>58</v>
      </c>
      <c r="G25" s="267">
        <v>61</v>
      </c>
    </row>
    <row r="26" spans="2:7" ht="15.75" customHeight="1">
      <c r="B26" s="276" t="s">
        <v>308</v>
      </c>
      <c r="C26" s="148">
        <v>577</v>
      </c>
      <c r="D26" s="348">
        <v>585</v>
      </c>
      <c r="E26" s="267">
        <v>575</v>
      </c>
      <c r="F26" s="267">
        <v>573</v>
      </c>
      <c r="G26" s="267">
        <v>555</v>
      </c>
    </row>
    <row r="27" spans="2:7" ht="15.75" customHeight="1">
      <c r="B27" s="278" t="s">
        <v>305</v>
      </c>
      <c r="C27" s="148" t="s">
        <v>14</v>
      </c>
      <c r="D27" s="348" t="s">
        <v>14</v>
      </c>
      <c r="E27" s="94" t="s">
        <v>14</v>
      </c>
      <c r="F27" s="94">
        <v>80</v>
      </c>
      <c r="G27" s="94">
        <v>406</v>
      </c>
    </row>
    <row r="28" spans="2:7" ht="15.75" customHeight="1">
      <c r="B28" s="307" t="s">
        <v>329</v>
      </c>
      <c r="C28" s="306">
        <v>1161</v>
      </c>
      <c r="D28" s="306">
        <v>1212</v>
      </c>
      <c r="E28" s="306">
        <v>944</v>
      </c>
      <c r="F28" s="306">
        <v>896</v>
      </c>
      <c r="G28" s="306">
        <v>884</v>
      </c>
    </row>
    <row r="29" spans="2:7" ht="15.75" customHeight="1">
      <c r="B29" s="276" t="s">
        <v>328</v>
      </c>
      <c r="C29" s="148">
        <v>402</v>
      </c>
      <c r="D29" s="348">
        <v>388</v>
      </c>
      <c r="E29" s="267">
        <v>391</v>
      </c>
      <c r="F29" s="267">
        <v>354</v>
      </c>
      <c r="G29" s="267">
        <v>367</v>
      </c>
    </row>
    <row r="30" spans="2:7" ht="15.75" customHeight="1">
      <c r="B30" s="276" t="s">
        <v>327</v>
      </c>
      <c r="C30" s="148">
        <v>204</v>
      </c>
      <c r="D30" s="348">
        <v>216</v>
      </c>
      <c r="E30" s="267">
        <v>160</v>
      </c>
      <c r="F30" s="267">
        <v>133</v>
      </c>
      <c r="G30" s="267">
        <v>139</v>
      </c>
    </row>
    <row r="31" spans="2:7" ht="15.75" customHeight="1">
      <c r="B31" s="276" t="s">
        <v>326</v>
      </c>
      <c r="C31" s="148">
        <v>1</v>
      </c>
      <c r="D31" s="348" t="s">
        <v>14</v>
      </c>
      <c r="E31" s="267" t="s">
        <v>14</v>
      </c>
      <c r="F31" s="267"/>
      <c r="G31" s="267"/>
    </row>
    <row r="32" spans="2:7" ht="15.75" customHeight="1">
      <c r="B32" s="409" t="s">
        <v>323</v>
      </c>
      <c r="C32" s="148" t="s">
        <v>14</v>
      </c>
      <c r="D32" s="348" t="s">
        <v>14</v>
      </c>
      <c r="E32" s="267" t="s">
        <v>14</v>
      </c>
      <c r="F32" s="267" t="s">
        <v>14</v>
      </c>
      <c r="G32" s="267" t="s">
        <v>14</v>
      </c>
    </row>
    <row r="33" spans="2:7" ht="15.75" customHeight="1">
      <c r="B33" s="276" t="s">
        <v>322</v>
      </c>
      <c r="C33" s="148" t="s">
        <v>14</v>
      </c>
      <c r="D33" s="348" t="s">
        <v>14</v>
      </c>
      <c r="E33" s="267" t="s">
        <v>14</v>
      </c>
      <c r="F33" s="267" t="s">
        <v>14</v>
      </c>
      <c r="G33" s="267" t="s">
        <v>14</v>
      </c>
    </row>
    <row r="34" spans="2:7" ht="15.75" customHeight="1">
      <c r="B34" s="276" t="s">
        <v>321</v>
      </c>
      <c r="C34" s="148">
        <v>483</v>
      </c>
      <c r="D34" s="348">
        <v>527</v>
      </c>
      <c r="E34" s="267">
        <v>304</v>
      </c>
      <c r="F34" s="267">
        <v>308</v>
      </c>
      <c r="G34" s="267">
        <v>285</v>
      </c>
    </row>
    <row r="35" spans="2:7" ht="15.75" customHeight="1">
      <c r="B35" s="276" t="s">
        <v>306</v>
      </c>
      <c r="C35" s="148">
        <v>71</v>
      </c>
      <c r="D35" s="348">
        <v>81</v>
      </c>
      <c r="E35" s="267">
        <v>89</v>
      </c>
      <c r="F35" s="267">
        <v>101</v>
      </c>
      <c r="G35" s="267">
        <v>93</v>
      </c>
    </row>
    <row r="36" spans="2:7" ht="15.75" customHeight="1">
      <c r="B36" s="307" t="s">
        <v>320</v>
      </c>
      <c r="C36" s="306">
        <v>748</v>
      </c>
      <c r="D36" s="306">
        <v>1247</v>
      </c>
      <c r="E36" s="306">
        <v>1350</v>
      </c>
      <c r="F36" s="306">
        <v>1290</v>
      </c>
      <c r="G36" s="306">
        <v>1178</v>
      </c>
    </row>
    <row r="37" spans="2:7" ht="15.75" customHeight="1">
      <c r="B37" s="276" t="s">
        <v>319</v>
      </c>
      <c r="C37" s="148">
        <v>181</v>
      </c>
      <c r="D37" s="348">
        <v>114</v>
      </c>
      <c r="E37" s="267">
        <v>91</v>
      </c>
      <c r="F37" s="267">
        <v>28</v>
      </c>
      <c r="G37" s="267">
        <v>23</v>
      </c>
    </row>
    <row r="38" spans="2:7" ht="15.75" customHeight="1">
      <c r="B38" s="276" t="s">
        <v>318</v>
      </c>
      <c r="C38" s="148">
        <v>72</v>
      </c>
      <c r="D38" s="348">
        <v>87</v>
      </c>
      <c r="E38" s="267">
        <v>78</v>
      </c>
      <c r="F38" s="267">
        <v>62</v>
      </c>
      <c r="G38" s="267">
        <v>66</v>
      </c>
    </row>
    <row r="39" spans="2:7" ht="15.75" customHeight="1">
      <c r="B39" s="276" t="s">
        <v>317</v>
      </c>
      <c r="C39" s="148">
        <v>88</v>
      </c>
      <c r="D39" s="348">
        <v>80</v>
      </c>
      <c r="E39" s="267">
        <v>53</v>
      </c>
      <c r="F39" s="267">
        <v>59</v>
      </c>
      <c r="G39" s="267">
        <v>63</v>
      </c>
    </row>
    <row r="40" spans="2:7" ht="15.75" customHeight="1">
      <c r="B40" s="276" t="s">
        <v>316</v>
      </c>
      <c r="C40" s="148">
        <v>14</v>
      </c>
      <c r="D40" s="348">
        <v>519</v>
      </c>
      <c r="E40" s="267">
        <v>657</v>
      </c>
      <c r="F40" s="267">
        <v>676</v>
      </c>
      <c r="G40" s="267">
        <v>594</v>
      </c>
    </row>
    <row r="41" spans="2:7" ht="15.75" customHeight="1">
      <c r="B41" s="276" t="s">
        <v>315</v>
      </c>
      <c r="C41" s="148">
        <v>133</v>
      </c>
      <c r="D41" s="348">
        <v>151</v>
      </c>
      <c r="E41" s="267">
        <v>165</v>
      </c>
      <c r="F41" s="267">
        <v>153</v>
      </c>
      <c r="G41" s="267">
        <v>135</v>
      </c>
    </row>
    <row r="42" spans="2:7" ht="15.75" customHeight="1">
      <c r="B42" s="278" t="s">
        <v>314</v>
      </c>
      <c r="C42" s="148">
        <v>260</v>
      </c>
      <c r="D42" s="348">
        <v>296</v>
      </c>
      <c r="E42" s="94">
        <v>306</v>
      </c>
      <c r="F42" s="94">
        <v>312</v>
      </c>
      <c r="G42" s="94">
        <v>297</v>
      </c>
    </row>
    <row r="43" spans="2:7" ht="15.75" customHeight="1">
      <c r="B43" s="408" t="s">
        <v>313</v>
      </c>
      <c r="C43" s="363">
        <v>6599</v>
      </c>
      <c r="D43" s="363">
        <v>6663</v>
      </c>
      <c r="E43" s="363">
        <v>6447</v>
      </c>
      <c r="F43" s="363">
        <v>6054</v>
      </c>
      <c r="G43" s="363">
        <v>6063</v>
      </c>
    </row>
    <row r="44" spans="2:7" ht="15.75" customHeight="1">
      <c r="B44" s="407" t="s">
        <v>312</v>
      </c>
      <c r="C44" s="157">
        <v>2281</v>
      </c>
      <c r="D44" s="954">
        <v>1914</v>
      </c>
      <c r="E44" s="405">
        <v>1894</v>
      </c>
      <c r="F44" s="405">
        <v>1828</v>
      </c>
      <c r="G44" s="405">
        <v>1988</v>
      </c>
    </row>
    <row r="45" spans="2:7" ht="15.75" customHeight="1">
      <c r="B45" s="276" t="s">
        <v>311</v>
      </c>
      <c r="C45" s="289">
        <v>81</v>
      </c>
      <c r="D45" s="268">
        <v>80</v>
      </c>
      <c r="E45" s="267">
        <v>20</v>
      </c>
      <c r="F45" s="267" t="s">
        <v>14</v>
      </c>
      <c r="G45" s="267">
        <v>10</v>
      </c>
    </row>
    <row r="46" spans="2:7" ht="15.75" customHeight="1">
      <c r="B46" s="276" t="s">
        <v>310</v>
      </c>
      <c r="C46" s="289">
        <v>45</v>
      </c>
      <c r="D46" s="268">
        <v>53</v>
      </c>
      <c r="E46" s="267">
        <v>51</v>
      </c>
      <c r="F46" s="267">
        <v>50</v>
      </c>
      <c r="G46" s="267">
        <v>51</v>
      </c>
    </row>
    <row r="47" spans="2:7" ht="15.75" customHeight="1">
      <c r="B47" s="276" t="s">
        <v>309</v>
      </c>
      <c r="C47" s="289">
        <v>67</v>
      </c>
      <c r="D47" s="268">
        <v>64</v>
      </c>
      <c r="E47" s="267">
        <v>62</v>
      </c>
      <c r="F47" s="267">
        <v>58</v>
      </c>
      <c r="G47" s="267">
        <v>61</v>
      </c>
    </row>
    <row r="48" spans="2:7" ht="15.75" customHeight="1">
      <c r="B48" s="276" t="s">
        <v>308</v>
      </c>
      <c r="C48" s="289">
        <v>395</v>
      </c>
      <c r="D48" s="268">
        <v>395</v>
      </c>
      <c r="E48" s="267">
        <v>379</v>
      </c>
      <c r="F48" s="267">
        <v>383</v>
      </c>
      <c r="G48" s="267">
        <v>381</v>
      </c>
    </row>
    <row r="49" spans="2:7" ht="15.75" customHeight="1">
      <c r="B49" s="276" t="s">
        <v>307</v>
      </c>
      <c r="C49" s="289">
        <v>1689</v>
      </c>
      <c r="D49" s="268">
        <v>1317</v>
      </c>
      <c r="E49" s="267">
        <v>1375</v>
      </c>
      <c r="F49" s="267">
        <v>1250</v>
      </c>
      <c r="G49" s="267">
        <v>1075</v>
      </c>
    </row>
    <row r="50" spans="2:7" ht="15.75" customHeight="1">
      <c r="B50" s="276" t="s">
        <v>306</v>
      </c>
      <c r="C50" s="289">
        <v>4</v>
      </c>
      <c r="D50" s="268">
        <v>5</v>
      </c>
      <c r="E50" s="267">
        <v>7</v>
      </c>
      <c r="F50" s="267">
        <v>7</v>
      </c>
      <c r="G50" s="267">
        <v>6</v>
      </c>
    </row>
    <row r="51" spans="2:7" ht="15.75" customHeight="1">
      <c r="B51" s="276" t="s">
        <v>305</v>
      </c>
      <c r="C51" s="289" t="s">
        <v>14</v>
      </c>
      <c r="D51" s="268" t="s">
        <v>14</v>
      </c>
      <c r="E51" s="267" t="s">
        <v>14</v>
      </c>
      <c r="F51" s="267">
        <v>80</v>
      </c>
      <c r="G51" s="267">
        <v>404</v>
      </c>
    </row>
    <row r="52" spans="2:7" ht="6" customHeight="1"/>
    <row r="53" spans="2:7" ht="11.25" customHeight="1">
      <c r="B53" s="1126" t="s">
        <v>1109</v>
      </c>
    </row>
  </sheetData>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2:I151"/>
  <sheetViews>
    <sheetView showGridLines="0" view="pageBreakPreview" zoomScaleNormal="100" zoomScaleSheetLayoutView="100" zoomScalePageLayoutView="120" workbookViewId="0">
      <selection activeCell="B1" sqref="B1"/>
    </sheetView>
  </sheetViews>
  <sheetFormatPr defaultColWidth="10.875" defaultRowHeight="20.100000000000001" customHeight="1"/>
  <cols>
    <col min="1" max="1" width="3.625" style="744" customWidth="1"/>
    <col min="2" max="2" width="35" style="744" customWidth="1"/>
    <col min="3" max="9" width="8.75" style="744" customWidth="1"/>
    <col min="10" max="16384" width="10.875" style="744"/>
  </cols>
  <sheetData>
    <row r="2" spans="2:9" ht="20.100000000000001" customHeight="1">
      <c r="B2" s="1300" t="str">
        <f>UPPER("Changes in oil, bitumen and gas reserves")</f>
        <v>CHANGES IN OIL, BITUMEN AND GAS RESERVES</v>
      </c>
      <c r="C2" s="1300"/>
      <c r="D2" s="1300"/>
      <c r="E2" s="1300"/>
      <c r="F2" s="1300"/>
      <c r="G2" s="1300"/>
      <c r="H2" s="1300"/>
      <c r="I2" s="1300"/>
    </row>
    <row r="3" spans="2:9" ht="12.75" customHeight="1"/>
    <row r="4" spans="2:9" ht="14.25" customHeight="1">
      <c r="B4" s="1347" t="s">
        <v>1110</v>
      </c>
      <c r="C4" s="1347"/>
      <c r="D4" s="1347"/>
      <c r="E4" s="1347"/>
      <c r="F4" s="1347"/>
      <c r="G4" s="1347"/>
      <c r="H4" s="1347"/>
      <c r="I4" s="1347"/>
    </row>
    <row r="5" spans="2:9" ht="14.25" customHeight="1">
      <c r="B5" s="1347" t="s">
        <v>1111</v>
      </c>
      <c r="C5" s="1347"/>
      <c r="D5" s="1347"/>
      <c r="E5" s="1347"/>
      <c r="F5" s="1347"/>
      <c r="G5" s="1347"/>
      <c r="H5" s="1347"/>
      <c r="I5" s="1347"/>
    </row>
    <row r="6" spans="2:9" ht="14.25" customHeight="1">
      <c r="B6" s="1347" t="s">
        <v>386</v>
      </c>
      <c r="C6" s="1347"/>
      <c r="D6" s="1347"/>
      <c r="E6" s="1347"/>
      <c r="F6" s="1347"/>
      <c r="G6" s="1347"/>
      <c r="H6" s="1347"/>
      <c r="I6" s="1347"/>
    </row>
    <row r="7" spans="2:9" ht="20.25" customHeight="1">
      <c r="B7" s="1344" t="s">
        <v>1112</v>
      </c>
      <c r="C7" s="1344"/>
      <c r="D7" s="1344"/>
      <c r="E7" s="1344"/>
      <c r="F7" s="1344"/>
      <c r="G7" s="1344"/>
      <c r="H7" s="1344"/>
      <c r="I7" s="1344"/>
    </row>
    <row r="8" spans="2:9" ht="14.25" customHeight="1">
      <c r="B8" s="1344" t="s">
        <v>1113</v>
      </c>
      <c r="C8" s="1344"/>
      <c r="D8" s="1344"/>
      <c r="E8" s="1344"/>
      <c r="F8" s="1344"/>
      <c r="G8" s="1344"/>
      <c r="H8" s="1344"/>
      <c r="I8" s="1344"/>
    </row>
    <row r="9" spans="2:9" ht="14.25" customHeight="1">
      <c r="B9" s="1344" t="s">
        <v>1114</v>
      </c>
      <c r="C9" s="1344"/>
      <c r="D9" s="1344"/>
      <c r="E9" s="1344"/>
      <c r="F9" s="1344"/>
      <c r="G9" s="1344"/>
      <c r="H9" s="1344"/>
      <c r="I9" s="1344"/>
    </row>
    <row r="10" spans="2:9" ht="14.25" customHeight="1">
      <c r="B10" s="1345" t="s">
        <v>1115</v>
      </c>
      <c r="C10" s="1346"/>
      <c r="D10" s="1346"/>
      <c r="E10" s="1346"/>
      <c r="F10" s="1346"/>
      <c r="G10" s="1346"/>
      <c r="H10" s="1346"/>
      <c r="I10" s="1346"/>
    </row>
    <row r="11" spans="2:9" ht="21" customHeight="1">
      <c r="B11" s="1345" t="s">
        <v>1116</v>
      </c>
      <c r="C11" s="1346"/>
      <c r="D11" s="1346"/>
      <c r="E11" s="1346"/>
      <c r="F11" s="1346"/>
      <c r="G11" s="1346"/>
      <c r="H11" s="1346"/>
      <c r="I11" s="1346"/>
    </row>
    <row r="12" spans="2:9" ht="14.25" customHeight="1">
      <c r="B12" s="1345" t="s">
        <v>1117</v>
      </c>
      <c r="C12" s="1346"/>
      <c r="D12" s="1346"/>
      <c r="E12" s="1346"/>
      <c r="F12" s="1346"/>
      <c r="G12" s="1346"/>
      <c r="H12" s="1346"/>
      <c r="I12" s="1346"/>
    </row>
    <row r="13" spans="2:9" ht="21.75" customHeight="1">
      <c r="B13" s="1344" t="s">
        <v>1118</v>
      </c>
      <c r="C13" s="1344"/>
      <c r="D13" s="1344"/>
      <c r="E13" s="1344"/>
      <c r="F13" s="1344"/>
      <c r="G13" s="1344"/>
      <c r="H13" s="1344"/>
      <c r="I13" s="1344"/>
    </row>
    <row r="14" spans="2:9" ht="14.25" customHeight="1">
      <c r="B14" s="1344" t="s">
        <v>1119</v>
      </c>
      <c r="C14" s="1344"/>
      <c r="D14" s="1344"/>
      <c r="E14" s="1344"/>
      <c r="F14" s="1344"/>
      <c r="G14" s="1344"/>
      <c r="H14" s="1344"/>
      <c r="I14" s="1344"/>
    </row>
    <row r="15" spans="2:9" s="1123" customFormat="1" ht="14.25" customHeight="1">
      <c r="B15" s="1344" t="s">
        <v>1120</v>
      </c>
      <c r="C15" s="1344"/>
      <c r="D15" s="1344"/>
      <c r="E15" s="1344"/>
      <c r="F15" s="1344"/>
      <c r="G15" s="1344"/>
      <c r="H15" s="1344"/>
      <c r="I15" s="1344"/>
    </row>
    <row r="16" spans="2:9" s="1123" customFormat="1" ht="14.25" customHeight="1">
      <c r="B16" s="1344" t="s">
        <v>1121</v>
      </c>
      <c r="C16" s="1344"/>
      <c r="D16" s="1344"/>
      <c r="E16" s="1344"/>
      <c r="F16" s="1344"/>
      <c r="G16" s="1344"/>
      <c r="H16" s="1344"/>
      <c r="I16" s="1344"/>
    </row>
    <row r="17" spans="2:9" s="1123" customFormat="1" ht="14.25" customHeight="1">
      <c r="B17" s="1344" t="s">
        <v>1122</v>
      </c>
      <c r="C17" s="1344"/>
      <c r="D17" s="1344"/>
      <c r="E17" s="1344"/>
      <c r="F17" s="1344"/>
      <c r="G17" s="1344"/>
      <c r="H17" s="1344"/>
      <c r="I17" s="1344"/>
    </row>
    <row r="18" spans="2:9" s="1123" customFormat="1" ht="14.25" customHeight="1">
      <c r="B18" s="1344" t="s">
        <v>1123</v>
      </c>
      <c r="C18" s="1344"/>
      <c r="D18" s="1344"/>
      <c r="E18" s="1344"/>
      <c r="F18" s="1344"/>
      <c r="G18" s="1344"/>
      <c r="H18" s="1344"/>
      <c r="I18" s="1344"/>
    </row>
    <row r="19" spans="2:9" s="1123" customFormat="1" ht="14.25" customHeight="1">
      <c r="B19" s="1349" t="s">
        <v>1124</v>
      </c>
      <c r="C19" s="1349"/>
      <c r="D19" s="1349"/>
      <c r="E19" s="1349"/>
      <c r="F19" s="1349"/>
      <c r="G19" s="1349"/>
      <c r="H19" s="1349"/>
      <c r="I19" s="1349"/>
    </row>
    <row r="20" spans="2:9" s="1123" customFormat="1" ht="14.25" customHeight="1">
      <c r="B20" s="1349" t="s">
        <v>1125</v>
      </c>
      <c r="C20" s="1349"/>
      <c r="D20" s="1349"/>
      <c r="E20" s="1349"/>
      <c r="F20" s="1349"/>
      <c r="G20" s="1349"/>
      <c r="H20" s="1349"/>
      <c r="I20" s="1349"/>
    </row>
    <row r="21" spans="2:9" ht="20.100000000000001" customHeight="1">
      <c r="B21" s="455" t="s">
        <v>385</v>
      </c>
      <c r="C21" s="1342" t="s">
        <v>1143</v>
      </c>
      <c r="D21" s="1342"/>
      <c r="E21" s="1342"/>
      <c r="F21" s="1342"/>
      <c r="G21" s="1342"/>
      <c r="H21" s="1342"/>
      <c r="I21" s="1342"/>
    </row>
    <row r="22" spans="2:9" ht="54" customHeight="1">
      <c r="B22" s="1130" t="s">
        <v>357</v>
      </c>
      <c r="C22" s="1128" t="s">
        <v>364</v>
      </c>
      <c r="D22" s="1129" t="s">
        <v>307</v>
      </c>
      <c r="E22" s="1128" t="s">
        <v>363</v>
      </c>
      <c r="F22" s="1128" t="s">
        <v>362</v>
      </c>
      <c r="G22" s="1128" t="s">
        <v>329</v>
      </c>
      <c r="H22" s="1128" t="s">
        <v>320</v>
      </c>
      <c r="I22" s="1129" t="s">
        <v>36</v>
      </c>
    </row>
    <row r="23" spans="2:9" ht="26.25" customHeight="1">
      <c r="B23" s="1131" t="s">
        <v>384</v>
      </c>
      <c r="C23" s="306">
        <v>2287</v>
      </c>
      <c r="D23" s="261">
        <v>28</v>
      </c>
      <c r="E23" s="261">
        <v>2414</v>
      </c>
      <c r="F23" s="261">
        <v>590</v>
      </c>
      <c r="G23" s="261">
        <v>1824</v>
      </c>
      <c r="H23" s="261">
        <v>1082</v>
      </c>
      <c r="I23" s="308">
        <v>8225</v>
      </c>
    </row>
    <row r="24" spans="2:9" ht="20.100000000000001" customHeight="1">
      <c r="B24" s="452" t="s">
        <v>371</v>
      </c>
      <c r="C24" s="419">
        <v>26</v>
      </c>
      <c r="D24" s="279">
        <v>4</v>
      </c>
      <c r="E24" s="279">
        <v>42</v>
      </c>
      <c r="F24" s="279">
        <v>13</v>
      </c>
      <c r="G24" s="279">
        <v>-11</v>
      </c>
      <c r="H24" s="279">
        <v>26</v>
      </c>
      <c r="I24" s="449">
        <v>100</v>
      </c>
    </row>
    <row r="25" spans="2:9" ht="20.100000000000001" customHeight="1">
      <c r="B25" s="452" t="s">
        <v>370</v>
      </c>
      <c r="C25" s="419">
        <v>21</v>
      </c>
      <c r="D25" s="279" t="s">
        <v>14</v>
      </c>
      <c r="E25" s="279">
        <v>111</v>
      </c>
      <c r="F25" s="279">
        <v>3</v>
      </c>
      <c r="G25" s="279">
        <v>151</v>
      </c>
      <c r="H25" s="279">
        <v>29</v>
      </c>
      <c r="I25" s="449">
        <v>315</v>
      </c>
    </row>
    <row r="26" spans="2:9" ht="20.100000000000001" customHeight="1">
      <c r="B26" s="452" t="s">
        <v>369</v>
      </c>
      <c r="C26" s="419">
        <v>1</v>
      </c>
      <c r="D26" s="279" t="s">
        <v>14</v>
      </c>
      <c r="E26" s="279" t="s">
        <v>14</v>
      </c>
      <c r="F26" s="279" t="s">
        <v>14</v>
      </c>
      <c r="G26" s="279" t="s">
        <v>14</v>
      </c>
      <c r="H26" s="279" t="s">
        <v>14</v>
      </c>
      <c r="I26" s="449">
        <v>1</v>
      </c>
    </row>
    <row r="27" spans="2:9" ht="20.100000000000001" customHeight="1">
      <c r="B27" s="452" t="s">
        <v>368</v>
      </c>
      <c r="C27" s="419">
        <v>-232</v>
      </c>
      <c r="D27" s="279" t="s">
        <v>14</v>
      </c>
      <c r="E27" s="279">
        <v>-21</v>
      </c>
      <c r="F27" s="279" t="s">
        <v>14</v>
      </c>
      <c r="G27" s="279" t="s">
        <v>14</v>
      </c>
      <c r="H27" s="279" t="s">
        <v>14</v>
      </c>
      <c r="I27" s="449">
        <v>-253</v>
      </c>
    </row>
    <row r="28" spans="2:9" ht="20.100000000000001" customHeight="1">
      <c r="B28" s="454" t="s">
        <v>367</v>
      </c>
      <c r="C28" s="453">
        <v>-138</v>
      </c>
      <c r="D28" s="249">
        <v>-3</v>
      </c>
      <c r="E28" s="249">
        <v>-222</v>
      </c>
      <c r="F28" s="249">
        <v>-49</v>
      </c>
      <c r="G28" s="249">
        <v>-76</v>
      </c>
      <c r="H28" s="249">
        <v>-87</v>
      </c>
      <c r="I28" s="451">
        <v>-575</v>
      </c>
    </row>
    <row r="29" spans="2:9" s="1029" customFormat="1" ht="26.25" customHeight="1">
      <c r="B29" s="1131" t="s">
        <v>383</v>
      </c>
      <c r="C29" s="306">
        <v>1965</v>
      </c>
      <c r="D29" s="261">
        <v>29</v>
      </c>
      <c r="E29" s="261">
        <v>2324</v>
      </c>
      <c r="F29" s="261">
        <v>557</v>
      </c>
      <c r="G29" s="261">
        <v>1888</v>
      </c>
      <c r="H29" s="261">
        <v>1050</v>
      </c>
      <c r="I29" s="308">
        <v>7813</v>
      </c>
    </row>
    <row r="30" spans="2:9" ht="20.100000000000001" customHeight="1">
      <c r="B30" s="452" t="s">
        <v>371</v>
      </c>
      <c r="C30" s="419">
        <v>1</v>
      </c>
      <c r="D30" s="279" t="s">
        <v>382</v>
      </c>
      <c r="E30" s="279">
        <v>-4</v>
      </c>
      <c r="F30" s="279">
        <v>-7</v>
      </c>
      <c r="G30" s="279">
        <v>144</v>
      </c>
      <c r="H30" s="279">
        <v>62</v>
      </c>
      <c r="I30" s="449">
        <v>196</v>
      </c>
    </row>
    <row r="31" spans="2:9" ht="20.100000000000001" customHeight="1">
      <c r="B31" s="452" t="s">
        <v>370</v>
      </c>
      <c r="C31" s="419">
        <v>11</v>
      </c>
      <c r="D31" s="279" t="s">
        <v>14</v>
      </c>
      <c r="E31" s="279">
        <v>9</v>
      </c>
      <c r="F31" s="279">
        <v>864</v>
      </c>
      <c r="G31" s="279">
        <v>6</v>
      </c>
      <c r="H31" s="279">
        <v>7</v>
      </c>
      <c r="I31" s="449">
        <v>897</v>
      </c>
    </row>
    <row r="32" spans="2:9" ht="20.100000000000001" customHeight="1">
      <c r="B32" s="452" t="s">
        <v>369</v>
      </c>
      <c r="C32" s="419" t="s">
        <v>14</v>
      </c>
      <c r="D32" s="279" t="s">
        <v>14</v>
      </c>
      <c r="E32" s="279" t="s">
        <v>14</v>
      </c>
      <c r="F32" s="279" t="s">
        <v>14</v>
      </c>
      <c r="G32" s="279" t="s">
        <v>14</v>
      </c>
      <c r="H32" s="279" t="s">
        <v>14</v>
      </c>
      <c r="I32" s="449" t="s">
        <v>14</v>
      </c>
    </row>
    <row r="33" spans="2:9" ht="20.100000000000001" customHeight="1">
      <c r="B33" s="452" t="s">
        <v>368</v>
      </c>
      <c r="C33" s="419">
        <v>-28</v>
      </c>
      <c r="D33" s="279" t="s">
        <v>14</v>
      </c>
      <c r="E33" s="279">
        <v>-76</v>
      </c>
      <c r="F33" s="279" t="s">
        <v>14</v>
      </c>
      <c r="G33" s="279">
        <v>-160</v>
      </c>
      <c r="H33" s="279" t="s">
        <v>14</v>
      </c>
      <c r="I33" s="449">
        <v>-264</v>
      </c>
    </row>
    <row r="34" spans="2:9" ht="20.100000000000001" customHeight="1">
      <c r="B34" s="454" t="s">
        <v>367</v>
      </c>
      <c r="C34" s="453">
        <v>-137</v>
      </c>
      <c r="D34" s="249">
        <v>-4</v>
      </c>
      <c r="E34" s="249">
        <v>-233</v>
      </c>
      <c r="F34" s="249">
        <v>-105</v>
      </c>
      <c r="G34" s="249">
        <v>-79</v>
      </c>
      <c r="H34" s="249">
        <v>-94</v>
      </c>
      <c r="I34" s="451">
        <v>-652</v>
      </c>
    </row>
    <row r="35" spans="2:9" s="1029" customFormat="1" ht="26.25" customHeight="1">
      <c r="B35" s="1131" t="s">
        <v>373</v>
      </c>
      <c r="C35" s="306">
        <v>1812</v>
      </c>
      <c r="D35" s="261">
        <v>25</v>
      </c>
      <c r="E35" s="261">
        <v>2020</v>
      </c>
      <c r="F35" s="261">
        <v>1309</v>
      </c>
      <c r="G35" s="261">
        <v>1799</v>
      </c>
      <c r="H35" s="261">
        <v>1025</v>
      </c>
      <c r="I35" s="308">
        <v>7990</v>
      </c>
    </row>
    <row r="36" spans="2:9" ht="30.75" customHeight="1">
      <c r="B36" s="452" t="s">
        <v>371</v>
      </c>
      <c r="C36" s="419">
        <v>49</v>
      </c>
      <c r="D36" s="279">
        <v>1</v>
      </c>
      <c r="E36" s="279">
        <v>1</v>
      </c>
      <c r="F36" s="279">
        <v>232</v>
      </c>
      <c r="G36" s="279">
        <v>-234</v>
      </c>
      <c r="H36" s="279">
        <v>39</v>
      </c>
      <c r="I36" s="449">
        <v>88</v>
      </c>
    </row>
    <row r="37" spans="2:9" ht="18" customHeight="1">
      <c r="B37" s="452" t="s">
        <v>370</v>
      </c>
      <c r="C37" s="419">
        <v>47</v>
      </c>
      <c r="D37" s="279" t="s">
        <v>14</v>
      </c>
      <c r="E37" s="279">
        <v>11</v>
      </c>
      <c r="F37" s="279">
        <v>5</v>
      </c>
      <c r="G37" s="279">
        <v>33</v>
      </c>
      <c r="H37" s="279">
        <v>15</v>
      </c>
      <c r="I37" s="449">
        <v>111</v>
      </c>
    </row>
    <row r="38" spans="2:9" ht="18" customHeight="1">
      <c r="B38" s="452" t="s">
        <v>369</v>
      </c>
      <c r="C38" s="419" t="s">
        <v>14</v>
      </c>
      <c r="D38" s="279" t="s">
        <v>14</v>
      </c>
      <c r="E38" s="279" t="s">
        <v>14</v>
      </c>
      <c r="F38" s="279" t="s">
        <v>14</v>
      </c>
      <c r="G38" s="279">
        <v>152</v>
      </c>
      <c r="H38" s="279" t="s">
        <v>14</v>
      </c>
      <c r="I38" s="449">
        <v>152</v>
      </c>
    </row>
    <row r="39" spans="2:9" ht="18" customHeight="1">
      <c r="B39" s="452" t="s">
        <v>368</v>
      </c>
      <c r="C39" s="419">
        <v>-27</v>
      </c>
      <c r="D39" s="279">
        <v>-13</v>
      </c>
      <c r="E39" s="279" t="s">
        <v>14</v>
      </c>
      <c r="F39" s="279" t="s">
        <v>14</v>
      </c>
      <c r="G39" s="279">
        <v>-21</v>
      </c>
      <c r="H39" s="279" t="s">
        <v>14</v>
      </c>
      <c r="I39" s="449">
        <v>-61</v>
      </c>
    </row>
    <row r="40" spans="2:9" ht="20.100000000000001" customHeight="1">
      <c r="B40" s="454" t="s">
        <v>367</v>
      </c>
      <c r="C40" s="453">
        <v>-155</v>
      </c>
      <c r="D40" s="249">
        <v>-2</v>
      </c>
      <c r="E40" s="249">
        <v>-230</v>
      </c>
      <c r="F40" s="249">
        <v>-104</v>
      </c>
      <c r="G40" s="249">
        <v>-90</v>
      </c>
      <c r="H40" s="249">
        <v>-97</v>
      </c>
      <c r="I40" s="451">
        <v>-678</v>
      </c>
    </row>
    <row r="41" spans="2:9" s="1029" customFormat="1" ht="26.25" customHeight="1">
      <c r="B41" s="1131" t="s">
        <v>372</v>
      </c>
      <c r="C41" s="306">
        <v>1726</v>
      </c>
      <c r="D41" s="261">
        <v>11</v>
      </c>
      <c r="E41" s="261">
        <v>1802</v>
      </c>
      <c r="F41" s="261">
        <v>1442</v>
      </c>
      <c r="G41" s="261">
        <v>1639</v>
      </c>
      <c r="H41" s="261">
        <v>982</v>
      </c>
      <c r="I41" s="308">
        <v>7602</v>
      </c>
    </row>
    <row r="42" spans="2:9" ht="18.75" customHeight="1">
      <c r="B42" s="452" t="s">
        <v>371</v>
      </c>
      <c r="C42" s="419">
        <v>122</v>
      </c>
      <c r="D42" s="279">
        <v>2</v>
      </c>
      <c r="E42" s="279">
        <v>106</v>
      </c>
      <c r="F42" s="279">
        <v>50</v>
      </c>
      <c r="G42" s="279">
        <v>195</v>
      </c>
      <c r="H42" s="279">
        <v>44</v>
      </c>
      <c r="I42" s="449">
        <v>519</v>
      </c>
    </row>
    <row r="43" spans="2:9" ht="17.25" customHeight="1">
      <c r="B43" s="452" t="s">
        <v>370</v>
      </c>
      <c r="C43" s="419" t="s">
        <v>352</v>
      </c>
      <c r="D43" s="279" t="s">
        <v>352</v>
      </c>
      <c r="E43" s="279">
        <v>29</v>
      </c>
      <c r="F43" s="279">
        <v>62</v>
      </c>
      <c r="G43" s="279">
        <v>149</v>
      </c>
      <c r="H43" s="279">
        <v>6</v>
      </c>
      <c r="I43" s="449">
        <v>246</v>
      </c>
    </row>
    <row r="44" spans="2:9" ht="20.100000000000001" customHeight="1">
      <c r="B44" s="452" t="s">
        <v>369</v>
      </c>
      <c r="C44" s="419">
        <v>9</v>
      </c>
      <c r="D44" s="279" t="s">
        <v>352</v>
      </c>
      <c r="E44" s="279">
        <v>2</v>
      </c>
      <c r="F44" s="279" t="s">
        <v>352</v>
      </c>
      <c r="G44" s="279" t="s">
        <v>352</v>
      </c>
      <c r="H44" s="279" t="s">
        <v>352</v>
      </c>
      <c r="I44" s="449">
        <v>11</v>
      </c>
    </row>
    <row r="45" spans="2:9" ht="20.100000000000001" customHeight="1">
      <c r="B45" s="452" t="s">
        <v>368</v>
      </c>
      <c r="C45" s="419">
        <v>-17</v>
      </c>
      <c r="D45" s="279" t="s">
        <v>352</v>
      </c>
      <c r="E45" s="279">
        <v>-28</v>
      </c>
      <c r="F45" s="279" t="s">
        <v>352</v>
      </c>
      <c r="G45" s="279">
        <v>-52</v>
      </c>
      <c r="H45" s="279" t="s">
        <v>352</v>
      </c>
      <c r="I45" s="449">
        <v>-97</v>
      </c>
    </row>
    <row r="46" spans="2:9" ht="20.100000000000001" customHeight="1">
      <c r="B46" s="454" t="s">
        <v>367</v>
      </c>
      <c r="C46" s="453">
        <v>-162</v>
      </c>
      <c r="D46" s="249">
        <v>-2</v>
      </c>
      <c r="E46" s="249">
        <v>-232</v>
      </c>
      <c r="F46" s="249">
        <v>-104</v>
      </c>
      <c r="G46" s="249">
        <v>-115</v>
      </c>
      <c r="H46" s="249">
        <v>-89</v>
      </c>
      <c r="I46" s="451">
        <v>-704</v>
      </c>
    </row>
    <row r="47" spans="2:9" s="1029" customFormat="1" ht="26.25" customHeight="1">
      <c r="B47" s="1131" t="s">
        <v>366</v>
      </c>
      <c r="C47" s="306">
        <v>1678</v>
      </c>
      <c r="D47" s="261">
        <v>11</v>
      </c>
      <c r="E47" s="261">
        <v>1679</v>
      </c>
      <c r="F47" s="261">
        <v>1450</v>
      </c>
      <c r="G47" s="261">
        <v>1816</v>
      </c>
      <c r="H47" s="261">
        <v>943</v>
      </c>
      <c r="I47" s="308">
        <v>7577</v>
      </c>
    </row>
    <row r="48" spans="2:9" ht="18.75" customHeight="1">
      <c r="B48" s="452" t="s">
        <v>371</v>
      </c>
      <c r="C48" s="419">
        <v>126</v>
      </c>
      <c r="D48" s="279" t="s">
        <v>352</v>
      </c>
      <c r="E48" s="279">
        <v>132</v>
      </c>
      <c r="F48" s="279">
        <v>137</v>
      </c>
      <c r="G48" s="279">
        <v>28</v>
      </c>
      <c r="H48" s="279">
        <v>27</v>
      </c>
      <c r="I48" s="449">
        <v>450</v>
      </c>
    </row>
    <row r="49" spans="2:9" ht="17.25" customHeight="1">
      <c r="B49" s="452" t="s">
        <v>370</v>
      </c>
      <c r="C49" s="419">
        <v>69</v>
      </c>
      <c r="D49" s="279" t="s">
        <v>352</v>
      </c>
      <c r="E49" s="279">
        <v>45</v>
      </c>
      <c r="F49" s="279">
        <v>444</v>
      </c>
      <c r="G49" s="279">
        <v>27</v>
      </c>
      <c r="H49" s="279">
        <v>13</v>
      </c>
      <c r="I49" s="449">
        <v>598</v>
      </c>
    </row>
    <row r="50" spans="2:9" ht="20.100000000000001" customHeight="1">
      <c r="B50" s="452" t="s">
        <v>369</v>
      </c>
      <c r="C50" s="419">
        <v>316</v>
      </c>
      <c r="D50" s="279" t="s">
        <v>352</v>
      </c>
      <c r="E50" s="279" t="s">
        <v>352</v>
      </c>
      <c r="F50" s="279">
        <v>85</v>
      </c>
      <c r="G50" s="279">
        <v>86</v>
      </c>
      <c r="H50" s="279"/>
      <c r="I50" s="449">
        <v>487</v>
      </c>
    </row>
    <row r="51" spans="2:9" ht="20.100000000000001" customHeight="1">
      <c r="B51" s="452" t="s">
        <v>368</v>
      </c>
      <c r="C51" s="419">
        <v>-103</v>
      </c>
      <c r="D51" s="279" t="s">
        <v>352</v>
      </c>
      <c r="E51" s="279">
        <v>-5</v>
      </c>
      <c r="F51" s="279" t="s">
        <v>352</v>
      </c>
      <c r="G51" s="279">
        <v>-24</v>
      </c>
      <c r="H51" s="279">
        <v>-89</v>
      </c>
      <c r="I51" s="449">
        <v>-221</v>
      </c>
    </row>
    <row r="52" spans="2:9" ht="20.100000000000001" customHeight="1">
      <c r="B52" s="454" t="s">
        <v>367</v>
      </c>
      <c r="C52" s="453">
        <v>-190</v>
      </c>
      <c r="D52" s="249">
        <v>-1</v>
      </c>
      <c r="E52" s="249">
        <v>-238</v>
      </c>
      <c r="F52" s="249">
        <v>-154</v>
      </c>
      <c r="G52" s="249">
        <v>-134</v>
      </c>
      <c r="H52" s="249">
        <v>-51</v>
      </c>
      <c r="I52" s="451">
        <v>-768</v>
      </c>
    </row>
    <row r="53" spans="2:9" s="1029" customFormat="1" ht="26.25" customHeight="1">
      <c r="B53" s="1131" t="s">
        <v>879</v>
      </c>
      <c r="C53" s="306">
        <v>1896</v>
      </c>
      <c r="D53" s="261">
        <v>10</v>
      </c>
      <c r="E53" s="261">
        <v>1613</v>
      </c>
      <c r="F53" s="261">
        <v>1962</v>
      </c>
      <c r="G53" s="261">
        <v>1799</v>
      </c>
      <c r="H53" s="261">
        <v>843</v>
      </c>
      <c r="I53" s="308">
        <v>8123</v>
      </c>
    </row>
    <row r="54" spans="2:9" ht="23.25" customHeight="1">
      <c r="B54" s="1348" t="s">
        <v>381</v>
      </c>
      <c r="C54" s="1348"/>
      <c r="D54" s="1348"/>
      <c r="E54" s="1348"/>
      <c r="F54" s="1348"/>
      <c r="G54" s="1348"/>
      <c r="H54" s="1348"/>
      <c r="I54" s="1348"/>
    </row>
    <row r="55" spans="2:9" ht="20.100000000000001" customHeight="1">
      <c r="B55" s="452"/>
      <c r="C55" s="259"/>
      <c r="D55" s="259"/>
      <c r="E55" s="259"/>
      <c r="F55" s="259"/>
      <c r="G55" s="259"/>
      <c r="H55" s="419"/>
      <c r="I55" s="449"/>
    </row>
    <row r="56" spans="2:9" ht="20.100000000000001" customHeight="1">
      <c r="B56" s="452" t="s">
        <v>380</v>
      </c>
      <c r="C56" s="259" t="s">
        <v>14</v>
      </c>
      <c r="D56" s="259" t="s">
        <v>14</v>
      </c>
      <c r="E56" s="259">
        <v>146</v>
      </c>
      <c r="F56" s="259" t="s">
        <v>14</v>
      </c>
      <c r="G56" s="259" t="s">
        <v>14</v>
      </c>
      <c r="H56" s="419" t="s">
        <v>14</v>
      </c>
      <c r="I56" s="449">
        <v>146</v>
      </c>
    </row>
    <row r="57" spans="2:9" ht="20.100000000000001" customHeight="1">
      <c r="B57" s="452" t="s">
        <v>379</v>
      </c>
      <c r="C57" s="259" t="s">
        <v>14</v>
      </c>
      <c r="D57" s="259" t="s">
        <v>14</v>
      </c>
      <c r="E57" s="259">
        <v>128</v>
      </c>
      <c r="F57" s="259" t="s">
        <v>14</v>
      </c>
      <c r="G57" s="259" t="s">
        <v>14</v>
      </c>
      <c r="H57" s="259" t="s">
        <v>14</v>
      </c>
      <c r="I57" s="449">
        <v>128</v>
      </c>
    </row>
    <row r="58" spans="2:9" ht="20.100000000000001" customHeight="1">
      <c r="B58" s="452" t="s">
        <v>378</v>
      </c>
      <c r="C58" s="259" t="s">
        <v>14</v>
      </c>
      <c r="D58" s="259" t="s">
        <v>14</v>
      </c>
      <c r="E58" s="259">
        <v>105</v>
      </c>
      <c r="F58" s="259" t="s">
        <v>14</v>
      </c>
      <c r="G58" s="259" t="s">
        <v>14</v>
      </c>
      <c r="H58" s="259" t="s">
        <v>14</v>
      </c>
      <c r="I58" s="449">
        <v>105</v>
      </c>
    </row>
    <row r="59" spans="2:9" ht="20.100000000000001" customHeight="1">
      <c r="B59" s="452" t="s">
        <v>377</v>
      </c>
      <c r="C59" s="259" t="s">
        <v>14</v>
      </c>
      <c r="D59" s="259" t="s">
        <v>14</v>
      </c>
      <c r="E59" s="259">
        <v>102</v>
      </c>
      <c r="F59" s="259" t="s">
        <v>14</v>
      </c>
      <c r="G59" s="259" t="s">
        <v>14</v>
      </c>
      <c r="H59" s="259" t="s">
        <v>14</v>
      </c>
      <c r="I59" s="451">
        <v>102</v>
      </c>
    </row>
    <row r="60" spans="2:9" s="1132" customFormat="1" ht="21" customHeight="1">
      <c r="B60" s="1133" t="s">
        <v>880</v>
      </c>
      <c r="C60" s="306" t="s">
        <v>14</v>
      </c>
      <c r="D60" s="261" t="s">
        <v>14</v>
      </c>
      <c r="E60" s="261">
        <v>98</v>
      </c>
      <c r="F60" s="261"/>
      <c r="G60" s="261"/>
      <c r="H60" s="261"/>
      <c r="I60" s="308">
        <v>98</v>
      </c>
    </row>
    <row r="61" spans="2:9" ht="8.25" customHeight="1">
      <c r="B61" s="309"/>
      <c r="C61" s="309"/>
      <c r="D61" s="309"/>
      <c r="E61" s="309"/>
      <c r="F61" s="309"/>
      <c r="G61" s="309"/>
      <c r="H61" s="309"/>
    </row>
    <row r="62" spans="2:9" ht="20.100000000000001" customHeight="1">
      <c r="B62" s="450" t="s">
        <v>365</v>
      </c>
      <c r="C62" s="1343" t="s">
        <v>1126</v>
      </c>
      <c r="D62" s="1343"/>
      <c r="E62" s="1343"/>
      <c r="F62" s="1343"/>
      <c r="G62" s="1343"/>
      <c r="H62" s="1343"/>
      <c r="I62" s="1343"/>
    </row>
    <row r="63" spans="2:9" ht="54" customHeight="1">
      <c r="B63" s="445" t="s">
        <v>357</v>
      </c>
      <c r="C63" s="1128" t="s">
        <v>364</v>
      </c>
      <c r="D63" s="1129" t="s">
        <v>307</v>
      </c>
      <c r="E63" s="1128" t="s">
        <v>363</v>
      </c>
      <c r="F63" s="1128" t="s">
        <v>362</v>
      </c>
      <c r="G63" s="1128" t="s">
        <v>329</v>
      </c>
      <c r="H63" s="1128" t="s">
        <v>320</v>
      </c>
      <c r="I63" s="1129" t="s">
        <v>36</v>
      </c>
    </row>
    <row r="64" spans="2:9" s="1029" customFormat="1" ht="26.25" customHeight="1">
      <c r="B64" s="1131" t="s">
        <v>376</v>
      </c>
      <c r="C64" s="306" t="s">
        <v>14</v>
      </c>
      <c r="D64" s="261">
        <v>1642</v>
      </c>
      <c r="E64" s="261">
        <v>76</v>
      </c>
      <c r="F64" s="261">
        <v>1335</v>
      </c>
      <c r="G64" s="261">
        <v>248</v>
      </c>
      <c r="H64" s="261" t="s">
        <v>14</v>
      </c>
      <c r="I64" s="308">
        <v>3301</v>
      </c>
    </row>
    <row r="65" spans="2:9" ht="20.100000000000001" customHeight="1">
      <c r="B65" s="276" t="s">
        <v>371</v>
      </c>
      <c r="C65" s="419" t="s">
        <v>14</v>
      </c>
      <c r="D65" s="279">
        <v>6</v>
      </c>
      <c r="E65" s="279">
        <v>-2</v>
      </c>
      <c r="F65" s="279">
        <v>-8</v>
      </c>
      <c r="G65" s="279">
        <v>2</v>
      </c>
      <c r="H65" s="279" t="s">
        <v>14</v>
      </c>
      <c r="I65" s="449">
        <v>-2</v>
      </c>
    </row>
    <row r="66" spans="2:9" ht="20.100000000000001" customHeight="1">
      <c r="B66" s="276" t="s">
        <v>370</v>
      </c>
      <c r="C66" s="419" t="s">
        <v>14</v>
      </c>
      <c r="D66" s="279">
        <v>516</v>
      </c>
      <c r="E66" s="279" t="s">
        <v>14</v>
      </c>
      <c r="F66" s="279">
        <v>2</v>
      </c>
      <c r="G66" s="279" t="s">
        <v>14</v>
      </c>
      <c r="H66" s="279" t="s">
        <v>14</v>
      </c>
      <c r="I66" s="449">
        <v>518</v>
      </c>
    </row>
    <row r="67" spans="2:9" ht="20.100000000000001" customHeight="1">
      <c r="B67" s="276" t="s">
        <v>369</v>
      </c>
      <c r="C67" s="419" t="s">
        <v>14</v>
      </c>
      <c r="D67" s="279">
        <v>107</v>
      </c>
      <c r="E67" s="279" t="s">
        <v>14</v>
      </c>
      <c r="F67" s="279" t="s">
        <v>14</v>
      </c>
      <c r="G67" s="279" t="s">
        <v>14</v>
      </c>
      <c r="H67" s="279" t="s">
        <v>14</v>
      </c>
      <c r="I67" s="449">
        <v>107</v>
      </c>
    </row>
    <row r="68" spans="2:9" ht="20.100000000000001" customHeight="1">
      <c r="B68" s="276" t="s">
        <v>368</v>
      </c>
      <c r="C68" s="419" t="s">
        <v>14</v>
      </c>
      <c r="D68" s="279">
        <v>-6</v>
      </c>
      <c r="E68" s="279" t="s">
        <v>14</v>
      </c>
      <c r="F68" s="279" t="s">
        <v>14</v>
      </c>
      <c r="G68" s="279" t="s">
        <v>14</v>
      </c>
      <c r="H68" s="279" t="s">
        <v>14</v>
      </c>
      <c r="I68" s="449">
        <v>-6</v>
      </c>
    </row>
    <row r="69" spans="2:9" ht="20.100000000000001" customHeight="1">
      <c r="B69" s="278" t="s">
        <v>367</v>
      </c>
      <c r="C69" s="422" t="s">
        <v>14</v>
      </c>
      <c r="D69" s="280">
        <v>-83</v>
      </c>
      <c r="E69" s="280">
        <v>-1</v>
      </c>
      <c r="F69" s="280">
        <v>-110</v>
      </c>
      <c r="G69" s="280">
        <v>-14</v>
      </c>
      <c r="H69" s="280" t="s">
        <v>14</v>
      </c>
      <c r="I69" s="448">
        <v>-208</v>
      </c>
    </row>
    <row r="70" spans="2:9" s="1029" customFormat="1" ht="26.25" customHeight="1">
      <c r="B70" s="1131" t="s">
        <v>375</v>
      </c>
      <c r="C70" s="306" t="s">
        <v>14</v>
      </c>
      <c r="D70" s="261">
        <v>2182</v>
      </c>
      <c r="E70" s="261">
        <v>73</v>
      </c>
      <c r="F70" s="261">
        <v>1219</v>
      </c>
      <c r="G70" s="261">
        <v>236</v>
      </c>
      <c r="H70" s="261" t="s">
        <v>14</v>
      </c>
      <c r="I70" s="308">
        <v>3710</v>
      </c>
    </row>
    <row r="71" spans="2:9" ht="20.100000000000001" customHeight="1">
      <c r="B71" s="276" t="s">
        <v>371</v>
      </c>
      <c r="C71" s="419" t="s">
        <v>374</v>
      </c>
      <c r="D71" s="279">
        <v>96</v>
      </c>
      <c r="E71" s="279">
        <v>-2</v>
      </c>
      <c r="F71" s="279">
        <v>-10</v>
      </c>
      <c r="G71" s="279">
        <v>-44</v>
      </c>
      <c r="H71" s="279" t="s">
        <v>14</v>
      </c>
      <c r="I71" s="449">
        <v>40</v>
      </c>
    </row>
    <row r="72" spans="2:9" ht="20.100000000000001" customHeight="1">
      <c r="B72" s="276" t="s">
        <v>370</v>
      </c>
      <c r="C72" s="419" t="s">
        <v>14</v>
      </c>
      <c r="D72" s="279" t="s">
        <v>14</v>
      </c>
      <c r="E72" s="279" t="s">
        <v>14</v>
      </c>
      <c r="F72" s="279" t="s">
        <v>14</v>
      </c>
      <c r="G72" s="279" t="s">
        <v>14</v>
      </c>
      <c r="H72" s="279" t="s">
        <v>14</v>
      </c>
      <c r="I72" s="449" t="s">
        <v>14</v>
      </c>
    </row>
    <row r="73" spans="2:9" ht="20.100000000000001" customHeight="1">
      <c r="B73" s="276" t="s">
        <v>369</v>
      </c>
      <c r="C73" s="419" t="s">
        <v>14</v>
      </c>
      <c r="D73" s="279">
        <v>56</v>
      </c>
      <c r="E73" s="279" t="s">
        <v>14</v>
      </c>
      <c r="F73" s="279" t="s">
        <v>14</v>
      </c>
      <c r="G73" s="279" t="s">
        <v>14</v>
      </c>
      <c r="H73" s="279" t="s">
        <v>14</v>
      </c>
      <c r="I73" s="449">
        <v>56</v>
      </c>
    </row>
    <row r="74" spans="2:9" ht="20.100000000000001" customHeight="1">
      <c r="B74" s="276" t="s">
        <v>368</v>
      </c>
      <c r="C74" s="419" t="s">
        <v>14</v>
      </c>
      <c r="D74" s="279">
        <v>-12</v>
      </c>
      <c r="E74" s="279" t="s">
        <v>14</v>
      </c>
      <c r="F74" s="279" t="s">
        <v>14</v>
      </c>
      <c r="G74" s="279" t="s">
        <v>14</v>
      </c>
      <c r="H74" s="279" t="s">
        <v>14</v>
      </c>
      <c r="I74" s="449">
        <v>-12</v>
      </c>
    </row>
    <row r="75" spans="2:9" ht="20.100000000000001" customHeight="1">
      <c r="B75" s="278" t="s">
        <v>367</v>
      </c>
      <c r="C75" s="422" t="s">
        <v>14</v>
      </c>
      <c r="D75" s="280">
        <v>-102</v>
      </c>
      <c r="E75" s="280" t="s">
        <v>14</v>
      </c>
      <c r="F75" s="280">
        <v>-88</v>
      </c>
      <c r="G75" s="280">
        <v>-14</v>
      </c>
      <c r="H75" s="280" t="s">
        <v>14</v>
      </c>
      <c r="I75" s="448">
        <v>-204</v>
      </c>
    </row>
    <row r="76" spans="2:9" s="1029" customFormat="1" ht="26.25" customHeight="1">
      <c r="B76" s="1131" t="s">
        <v>373</v>
      </c>
      <c r="C76" s="306" t="s">
        <v>14</v>
      </c>
      <c r="D76" s="261">
        <v>2220</v>
      </c>
      <c r="E76" s="261">
        <v>71</v>
      </c>
      <c r="F76" s="261">
        <v>1121</v>
      </c>
      <c r="G76" s="261">
        <v>178</v>
      </c>
      <c r="H76" s="261" t="s">
        <v>14</v>
      </c>
      <c r="I76" s="308">
        <v>3590</v>
      </c>
    </row>
    <row r="77" spans="2:9" ht="20.100000000000001" customHeight="1">
      <c r="B77" s="276" t="s">
        <v>371</v>
      </c>
      <c r="C77" s="419" t="s">
        <v>14</v>
      </c>
      <c r="D77" s="279">
        <v>16</v>
      </c>
      <c r="E77" s="279" t="s">
        <v>14</v>
      </c>
      <c r="F77" s="279">
        <v>68</v>
      </c>
      <c r="G77" s="279">
        <v>-1</v>
      </c>
      <c r="H77" s="279" t="s">
        <v>14</v>
      </c>
      <c r="I77" s="449">
        <v>83</v>
      </c>
    </row>
    <row r="78" spans="2:9" ht="15.75">
      <c r="B78" s="276" t="s">
        <v>370</v>
      </c>
      <c r="C78" s="419" t="s">
        <v>14</v>
      </c>
      <c r="D78" s="279">
        <v>331</v>
      </c>
      <c r="E78" s="279" t="s">
        <v>14</v>
      </c>
      <c r="F78" s="279" t="s">
        <v>14</v>
      </c>
      <c r="G78" s="279" t="s">
        <v>14</v>
      </c>
      <c r="H78" s="279" t="s">
        <v>14</v>
      </c>
      <c r="I78" s="449">
        <v>331</v>
      </c>
    </row>
    <row r="79" spans="2:9" ht="20.100000000000001" customHeight="1">
      <c r="B79" s="276" t="s">
        <v>369</v>
      </c>
      <c r="C79" s="419" t="s">
        <v>14</v>
      </c>
      <c r="D79" s="279" t="s">
        <v>14</v>
      </c>
      <c r="E79" s="279" t="s">
        <v>14</v>
      </c>
      <c r="F79" s="279">
        <v>190</v>
      </c>
      <c r="G79" s="279" t="s">
        <v>14</v>
      </c>
      <c r="H79" s="279" t="s">
        <v>14</v>
      </c>
      <c r="I79" s="449">
        <v>190</v>
      </c>
    </row>
    <row r="80" spans="2:9" ht="20.100000000000001" customHeight="1">
      <c r="B80" s="276" t="s">
        <v>368</v>
      </c>
      <c r="C80" s="419" t="s">
        <v>14</v>
      </c>
      <c r="D80" s="279">
        <v>-59</v>
      </c>
      <c r="E80" s="279" t="s">
        <v>14</v>
      </c>
      <c r="F80" s="279" t="s">
        <v>14</v>
      </c>
      <c r="G80" s="279" t="s">
        <v>14</v>
      </c>
      <c r="H80" s="279" t="s">
        <v>14</v>
      </c>
      <c r="I80" s="449">
        <v>-59</v>
      </c>
    </row>
    <row r="81" spans="2:9" ht="20.100000000000001" customHeight="1">
      <c r="B81" s="278" t="s">
        <v>367</v>
      </c>
      <c r="C81" s="422" t="s">
        <v>14</v>
      </c>
      <c r="D81" s="280">
        <v>-119</v>
      </c>
      <c r="E81" s="280">
        <v>-1</v>
      </c>
      <c r="F81" s="280">
        <v>-87</v>
      </c>
      <c r="G81" s="280">
        <v>-12</v>
      </c>
      <c r="H81" s="280" t="s">
        <v>14</v>
      </c>
      <c r="I81" s="448">
        <v>-219</v>
      </c>
    </row>
    <row r="82" spans="2:9" s="1029" customFormat="1" ht="26.25" customHeight="1">
      <c r="B82" s="1131" t="s">
        <v>372</v>
      </c>
      <c r="C82" s="306" t="s">
        <v>14</v>
      </c>
      <c r="D82" s="261">
        <v>2389</v>
      </c>
      <c r="E82" s="261">
        <v>70</v>
      </c>
      <c r="F82" s="261">
        <v>1292</v>
      </c>
      <c r="G82" s="261">
        <v>165</v>
      </c>
      <c r="H82" s="261" t="s">
        <v>14</v>
      </c>
      <c r="I82" s="308">
        <v>3916</v>
      </c>
    </row>
    <row r="83" spans="2:9" ht="20.100000000000001" customHeight="1">
      <c r="B83" s="276" t="s">
        <v>371</v>
      </c>
      <c r="C83" s="419" t="s">
        <v>352</v>
      </c>
      <c r="D83" s="279">
        <v>17</v>
      </c>
      <c r="E83" s="279" t="s">
        <v>352</v>
      </c>
      <c r="F83" s="279">
        <v>45</v>
      </c>
      <c r="G83" s="279">
        <v>-6</v>
      </c>
      <c r="H83" s="279" t="s">
        <v>352</v>
      </c>
      <c r="I83" s="449">
        <v>56</v>
      </c>
    </row>
    <row r="84" spans="2:9" ht="15.75">
      <c r="B84" s="276" t="s">
        <v>370</v>
      </c>
      <c r="C84" s="419" t="s">
        <v>352</v>
      </c>
      <c r="D84" s="279">
        <v>124</v>
      </c>
      <c r="E84" s="279" t="s">
        <v>352</v>
      </c>
      <c r="F84" s="279" t="s">
        <v>352</v>
      </c>
      <c r="G84" s="279" t="s">
        <v>352</v>
      </c>
      <c r="H84" s="279" t="s">
        <v>352</v>
      </c>
      <c r="I84" s="449">
        <v>124</v>
      </c>
    </row>
    <row r="85" spans="2:9" ht="20.100000000000001" customHeight="1">
      <c r="B85" s="276" t="s">
        <v>369</v>
      </c>
      <c r="C85" s="419" t="s">
        <v>352</v>
      </c>
      <c r="D85" s="279">
        <v>35</v>
      </c>
      <c r="E85" s="279" t="s">
        <v>352</v>
      </c>
      <c r="F85" s="279" t="s">
        <v>352</v>
      </c>
      <c r="G85" s="279" t="s">
        <v>352</v>
      </c>
      <c r="H85" s="279" t="s">
        <v>352</v>
      </c>
      <c r="I85" s="449">
        <v>35</v>
      </c>
    </row>
    <row r="86" spans="2:9" ht="20.100000000000001" customHeight="1">
      <c r="B86" s="276" t="s">
        <v>368</v>
      </c>
      <c r="C86" s="419" t="s">
        <v>352</v>
      </c>
      <c r="D86" s="279" t="s">
        <v>352</v>
      </c>
      <c r="E86" s="279" t="s">
        <v>352</v>
      </c>
      <c r="F86" s="279" t="s">
        <v>352</v>
      </c>
      <c r="G86" s="279" t="s">
        <v>352</v>
      </c>
      <c r="H86" s="279" t="s">
        <v>352</v>
      </c>
      <c r="I86" s="449" t="s">
        <v>352</v>
      </c>
    </row>
    <row r="87" spans="2:9" ht="20.100000000000001" customHeight="1">
      <c r="B87" s="278" t="s">
        <v>367</v>
      </c>
      <c r="C87" s="422" t="s">
        <v>352</v>
      </c>
      <c r="D87" s="280">
        <v>-114</v>
      </c>
      <c r="E87" s="280">
        <v>-7</v>
      </c>
      <c r="F87" s="280">
        <v>-100</v>
      </c>
      <c r="G87" s="280">
        <v>-12</v>
      </c>
      <c r="H87" s="280" t="s">
        <v>352</v>
      </c>
      <c r="I87" s="448">
        <v>-233</v>
      </c>
    </row>
    <row r="88" spans="2:9" s="1029" customFormat="1" ht="26.25" customHeight="1">
      <c r="B88" s="1131" t="s">
        <v>366</v>
      </c>
      <c r="C88" s="306" t="s">
        <v>352</v>
      </c>
      <c r="D88" s="261">
        <v>2451</v>
      </c>
      <c r="E88" s="261">
        <v>63</v>
      </c>
      <c r="F88" s="261">
        <v>1237</v>
      </c>
      <c r="G88" s="261">
        <v>147</v>
      </c>
      <c r="H88" s="261" t="s">
        <v>352</v>
      </c>
      <c r="I88" s="308">
        <v>3898</v>
      </c>
    </row>
    <row r="89" spans="2:9" ht="20.100000000000001" customHeight="1">
      <c r="B89" s="276" t="s">
        <v>371</v>
      </c>
      <c r="C89" s="419" t="s">
        <v>352</v>
      </c>
      <c r="D89" s="279">
        <v>128</v>
      </c>
      <c r="E89" s="419">
        <v>-1</v>
      </c>
      <c r="F89" s="419">
        <v>61</v>
      </c>
      <c r="G89" s="419">
        <v>-1</v>
      </c>
      <c r="H89" s="419" t="s">
        <v>352</v>
      </c>
      <c r="I89" s="449">
        <v>187</v>
      </c>
    </row>
    <row r="90" spans="2:9" ht="15.75">
      <c r="B90" s="276" t="s">
        <v>370</v>
      </c>
      <c r="C90" s="419" t="s">
        <v>352</v>
      </c>
      <c r="D90" s="279">
        <v>11</v>
      </c>
      <c r="E90" s="419" t="s">
        <v>352</v>
      </c>
      <c r="F90" s="419" t="s">
        <v>352</v>
      </c>
      <c r="G90" s="419" t="s">
        <v>352</v>
      </c>
      <c r="H90" s="419" t="s">
        <v>352</v>
      </c>
      <c r="I90" s="449">
        <v>11</v>
      </c>
    </row>
    <row r="91" spans="2:9" ht="20.100000000000001" customHeight="1">
      <c r="B91" s="276" t="s">
        <v>369</v>
      </c>
      <c r="C91" s="419" t="s">
        <v>352</v>
      </c>
      <c r="D91" s="279">
        <v>102</v>
      </c>
      <c r="E91" s="419" t="s">
        <v>352</v>
      </c>
      <c r="F91" s="419" t="s">
        <v>352</v>
      </c>
      <c r="G91" s="419" t="s">
        <v>352</v>
      </c>
      <c r="H91" s="419" t="s">
        <v>352</v>
      </c>
      <c r="I91" s="449">
        <v>102</v>
      </c>
    </row>
    <row r="92" spans="2:9" ht="20.100000000000001" customHeight="1">
      <c r="B92" s="276" t="s">
        <v>368</v>
      </c>
      <c r="C92" s="419" t="s">
        <v>352</v>
      </c>
      <c r="D92" s="279">
        <v>-26</v>
      </c>
      <c r="E92" s="419" t="s">
        <v>352</v>
      </c>
      <c r="F92" s="419" t="s">
        <v>352</v>
      </c>
      <c r="G92" s="419" t="s">
        <v>352</v>
      </c>
      <c r="H92" s="419" t="s">
        <v>352</v>
      </c>
      <c r="I92" s="449">
        <v>-26</v>
      </c>
    </row>
    <row r="93" spans="2:9" ht="20.100000000000001" customHeight="1">
      <c r="B93" s="278" t="s">
        <v>367</v>
      </c>
      <c r="C93" s="422" t="s">
        <v>352</v>
      </c>
      <c r="D93" s="280">
        <v>-141</v>
      </c>
      <c r="E93" s="280">
        <v>-7</v>
      </c>
      <c r="F93" s="280">
        <v>-89</v>
      </c>
      <c r="G93" s="280">
        <v>-8</v>
      </c>
      <c r="H93" s="280" t="s">
        <v>352</v>
      </c>
      <c r="I93" s="448">
        <v>-245</v>
      </c>
    </row>
    <row r="94" spans="2:9" s="1029" customFormat="1" ht="26.25" customHeight="1">
      <c r="B94" s="1131" t="s">
        <v>879</v>
      </c>
      <c r="C94" s="306" t="s">
        <v>352</v>
      </c>
      <c r="D94" s="261">
        <v>2525</v>
      </c>
      <c r="E94" s="261">
        <v>55</v>
      </c>
      <c r="F94" s="261">
        <v>1209</v>
      </c>
      <c r="G94" s="261">
        <v>138</v>
      </c>
      <c r="H94" s="261" t="s">
        <v>352</v>
      </c>
      <c r="I94" s="308">
        <v>3927</v>
      </c>
    </row>
    <row r="96" spans="2:9" ht="20.100000000000001" customHeight="1">
      <c r="B96" s="446" t="s">
        <v>365</v>
      </c>
      <c r="C96" s="1342" t="s">
        <v>1136</v>
      </c>
      <c r="D96" s="1342"/>
      <c r="E96" s="1342"/>
      <c r="F96" s="1342"/>
      <c r="G96" s="1342"/>
      <c r="H96" s="1342"/>
      <c r="I96" s="1342"/>
    </row>
    <row r="97" spans="2:9" ht="54" customHeight="1">
      <c r="B97" s="1130" t="s">
        <v>357</v>
      </c>
      <c r="C97" s="1128" t="s">
        <v>364</v>
      </c>
      <c r="D97" s="1129" t="s">
        <v>307</v>
      </c>
      <c r="E97" s="1128" t="s">
        <v>363</v>
      </c>
      <c r="F97" s="1128" t="s">
        <v>362</v>
      </c>
      <c r="G97" s="1128" t="s">
        <v>329</v>
      </c>
      <c r="H97" s="1128" t="s">
        <v>320</v>
      </c>
      <c r="I97" s="1129" t="s">
        <v>36</v>
      </c>
    </row>
    <row r="98" spans="2:9" ht="20.100000000000001" customHeight="1">
      <c r="B98" s="435" t="s">
        <v>361</v>
      </c>
      <c r="C98" s="440"/>
      <c r="D98" s="440"/>
      <c r="E98" s="442"/>
      <c r="F98" s="442"/>
      <c r="G98" s="441"/>
      <c r="H98" s="440"/>
      <c r="I98" s="439"/>
    </row>
    <row r="99" spans="2:9" ht="20.100000000000001" customHeight="1">
      <c r="B99" s="430" t="s">
        <v>357</v>
      </c>
      <c r="C99" s="429">
        <v>1965</v>
      </c>
      <c r="D99" s="429">
        <v>2211</v>
      </c>
      <c r="E99" s="434">
        <v>2397</v>
      </c>
      <c r="F99" s="434">
        <v>1776</v>
      </c>
      <c r="G99" s="433">
        <v>2124</v>
      </c>
      <c r="H99" s="429">
        <v>1050</v>
      </c>
      <c r="I99" s="428">
        <v>11523</v>
      </c>
    </row>
    <row r="100" spans="2:9" ht="20.100000000000001" customHeight="1">
      <c r="B100" s="276" t="s">
        <v>354</v>
      </c>
      <c r="C100" s="419">
        <v>1965</v>
      </c>
      <c r="D100" s="419">
        <v>29</v>
      </c>
      <c r="E100" s="279">
        <v>2324</v>
      </c>
      <c r="F100" s="279">
        <v>557</v>
      </c>
      <c r="G100" s="279">
        <v>1888</v>
      </c>
      <c r="H100" s="419">
        <v>1050</v>
      </c>
      <c r="I100" s="418">
        <v>7813</v>
      </c>
    </row>
    <row r="101" spans="2:9" ht="20.100000000000001" customHeight="1">
      <c r="B101" s="438" t="s">
        <v>353</v>
      </c>
      <c r="C101" s="431" t="s">
        <v>14</v>
      </c>
      <c r="D101" s="431">
        <v>2182</v>
      </c>
      <c r="E101" s="432">
        <v>73</v>
      </c>
      <c r="F101" s="432">
        <v>1219</v>
      </c>
      <c r="G101" s="432">
        <v>236</v>
      </c>
      <c r="H101" s="431" t="s">
        <v>14</v>
      </c>
      <c r="I101" s="437">
        <v>3710</v>
      </c>
    </row>
    <row r="102" spans="2:9" ht="20.100000000000001" customHeight="1">
      <c r="B102" s="436" t="s">
        <v>356</v>
      </c>
      <c r="C102" s="306">
        <v>991</v>
      </c>
      <c r="D102" s="306">
        <v>1067</v>
      </c>
      <c r="E102" s="261">
        <v>1321</v>
      </c>
      <c r="F102" s="261">
        <v>1593</v>
      </c>
      <c r="G102" s="261">
        <v>535</v>
      </c>
      <c r="H102" s="306">
        <v>199</v>
      </c>
      <c r="I102" s="310">
        <v>5706</v>
      </c>
    </row>
    <row r="103" spans="2:9" ht="20.100000000000001" customHeight="1">
      <c r="B103" s="276" t="s">
        <v>354</v>
      </c>
      <c r="C103" s="419">
        <v>991</v>
      </c>
      <c r="D103" s="419">
        <v>18</v>
      </c>
      <c r="E103" s="279">
        <v>1304</v>
      </c>
      <c r="F103" s="279">
        <v>467</v>
      </c>
      <c r="G103" s="279">
        <v>450</v>
      </c>
      <c r="H103" s="419">
        <v>199</v>
      </c>
      <c r="I103" s="418">
        <v>3429</v>
      </c>
    </row>
    <row r="104" spans="2:9" ht="20.100000000000001" customHeight="1">
      <c r="B104" s="278" t="s">
        <v>353</v>
      </c>
      <c r="C104" s="422" t="s">
        <v>14</v>
      </c>
      <c r="D104" s="422">
        <v>1049</v>
      </c>
      <c r="E104" s="280">
        <v>17</v>
      </c>
      <c r="F104" s="280">
        <v>1126</v>
      </c>
      <c r="G104" s="280">
        <v>85</v>
      </c>
      <c r="H104" s="422" t="s">
        <v>14</v>
      </c>
      <c r="I104" s="421">
        <v>2277</v>
      </c>
    </row>
    <row r="105" spans="2:9" ht="20.100000000000001" customHeight="1">
      <c r="B105" s="436" t="s">
        <v>355</v>
      </c>
      <c r="C105" s="306">
        <v>974</v>
      </c>
      <c r="D105" s="306">
        <v>1144</v>
      </c>
      <c r="E105" s="261">
        <v>1076</v>
      </c>
      <c r="F105" s="261">
        <v>183</v>
      </c>
      <c r="G105" s="261">
        <v>1589</v>
      </c>
      <c r="H105" s="306">
        <v>851</v>
      </c>
      <c r="I105" s="310">
        <v>5817</v>
      </c>
    </row>
    <row r="106" spans="2:9" ht="20.100000000000001" customHeight="1">
      <c r="B106" s="276" t="s">
        <v>354</v>
      </c>
      <c r="C106" s="419">
        <v>974</v>
      </c>
      <c r="D106" s="419">
        <v>11</v>
      </c>
      <c r="E106" s="279">
        <v>1020</v>
      </c>
      <c r="F106" s="279">
        <v>90</v>
      </c>
      <c r="G106" s="279">
        <v>1438</v>
      </c>
      <c r="H106" s="279">
        <v>851</v>
      </c>
      <c r="I106" s="418">
        <v>4384</v>
      </c>
    </row>
    <row r="107" spans="2:9" ht="20.100000000000001" customHeight="1">
      <c r="B107" s="417" t="s">
        <v>353</v>
      </c>
      <c r="C107" s="416" t="s">
        <v>14</v>
      </c>
      <c r="D107" s="416">
        <v>1133</v>
      </c>
      <c r="E107" s="415">
        <v>56</v>
      </c>
      <c r="F107" s="415">
        <v>93</v>
      </c>
      <c r="G107" s="415">
        <v>151</v>
      </c>
      <c r="H107" s="415" t="s">
        <v>14</v>
      </c>
      <c r="I107" s="414">
        <v>1433</v>
      </c>
    </row>
    <row r="108" spans="2:9" ht="20.100000000000001" customHeight="1">
      <c r="B108" s="435" t="s">
        <v>360</v>
      </c>
      <c r="C108" s="440"/>
      <c r="D108" s="440"/>
      <c r="E108" s="442"/>
      <c r="F108" s="442"/>
      <c r="G108" s="441"/>
      <c r="H108" s="440"/>
      <c r="I108" s="439"/>
    </row>
    <row r="109" spans="2:9" ht="20.100000000000001" customHeight="1">
      <c r="B109" s="430" t="s">
        <v>357</v>
      </c>
      <c r="C109" s="429">
        <v>1812</v>
      </c>
      <c r="D109" s="429">
        <v>2245</v>
      </c>
      <c r="E109" s="434">
        <v>2091</v>
      </c>
      <c r="F109" s="434">
        <v>2430</v>
      </c>
      <c r="G109" s="433">
        <v>1977</v>
      </c>
      <c r="H109" s="429">
        <v>1025</v>
      </c>
      <c r="I109" s="428">
        <v>11580</v>
      </c>
    </row>
    <row r="110" spans="2:9" ht="20.100000000000001" customHeight="1">
      <c r="B110" s="276" t="s">
        <v>354</v>
      </c>
      <c r="C110" s="419">
        <v>1812</v>
      </c>
      <c r="D110" s="419">
        <v>25</v>
      </c>
      <c r="E110" s="279">
        <v>2020</v>
      </c>
      <c r="F110" s="279">
        <v>1309</v>
      </c>
      <c r="G110" s="279">
        <v>1799</v>
      </c>
      <c r="H110" s="419">
        <v>1025</v>
      </c>
      <c r="I110" s="418">
        <v>7990</v>
      </c>
    </row>
    <row r="111" spans="2:9" ht="20.100000000000001" customHeight="1">
      <c r="B111" s="438" t="s">
        <v>353</v>
      </c>
      <c r="C111" s="431" t="s">
        <v>14</v>
      </c>
      <c r="D111" s="431">
        <v>2220</v>
      </c>
      <c r="E111" s="432">
        <v>71</v>
      </c>
      <c r="F111" s="432">
        <v>1121</v>
      </c>
      <c r="G111" s="432">
        <v>178</v>
      </c>
      <c r="H111" s="431" t="s">
        <v>14</v>
      </c>
      <c r="I111" s="437">
        <v>3590</v>
      </c>
    </row>
    <row r="112" spans="2:9" ht="20.100000000000001" customHeight="1">
      <c r="B112" s="436" t="s">
        <v>356</v>
      </c>
      <c r="C112" s="306">
        <v>1009</v>
      </c>
      <c r="D112" s="306">
        <v>1070</v>
      </c>
      <c r="E112" s="261">
        <v>1173</v>
      </c>
      <c r="F112" s="261">
        <v>2062</v>
      </c>
      <c r="G112" s="261">
        <v>626</v>
      </c>
      <c r="H112" s="306">
        <v>246</v>
      </c>
      <c r="I112" s="310">
        <v>6186</v>
      </c>
    </row>
    <row r="113" spans="2:9" ht="20.100000000000001" customHeight="1">
      <c r="B113" s="276" t="s">
        <v>354</v>
      </c>
      <c r="C113" s="419">
        <v>1009</v>
      </c>
      <c r="D113" s="419">
        <v>16</v>
      </c>
      <c r="E113" s="279">
        <v>1161</v>
      </c>
      <c r="F113" s="279">
        <v>1070</v>
      </c>
      <c r="G113" s="279">
        <v>549</v>
      </c>
      <c r="H113" s="419">
        <v>246</v>
      </c>
      <c r="I113" s="418">
        <v>4051</v>
      </c>
    </row>
    <row r="114" spans="2:9" ht="20.100000000000001" customHeight="1">
      <c r="B114" s="278" t="s">
        <v>353</v>
      </c>
      <c r="C114" s="422" t="s">
        <v>14</v>
      </c>
      <c r="D114" s="422">
        <v>1054</v>
      </c>
      <c r="E114" s="280">
        <v>12</v>
      </c>
      <c r="F114" s="280">
        <v>992</v>
      </c>
      <c r="G114" s="280">
        <v>77</v>
      </c>
      <c r="H114" s="422" t="s">
        <v>14</v>
      </c>
      <c r="I114" s="421">
        <v>2135</v>
      </c>
    </row>
    <row r="115" spans="2:9" ht="20.100000000000001" customHeight="1">
      <c r="B115" s="436" t="s">
        <v>355</v>
      </c>
      <c r="C115" s="306">
        <v>803</v>
      </c>
      <c r="D115" s="306">
        <v>1175</v>
      </c>
      <c r="E115" s="261">
        <v>918</v>
      </c>
      <c r="F115" s="261">
        <v>368</v>
      </c>
      <c r="G115" s="261">
        <v>1351</v>
      </c>
      <c r="H115" s="306">
        <v>779</v>
      </c>
      <c r="I115" s="310">
        <v>5394</v>
      </c>
    </row>
    <row r="116" spans="2:9" ht="20.100000000000001" customHeight="1">
      <c r="B116" s="276" t="s">
        <v>354</v>
      </c>
      <c r="C116" s="419">
        <v>803</v>
      </c>
      <c r="D116" s="419">
        <v>9</v>
      </c>
      <c r="E116" s="279">
        <v>859</v>
      </c>
      <c r="F116" s="279">
        <v>239</v>
      </c>
      <c r="G116" s="279">
        <v>1250</v>
      </c>
      <c r="H116" s="279">
        <v>779</v>
      </c>
      <c r="I116" s="418">
        <v>3939</v>
      </c>
    </row>
    <row r="117" spans="2:9" ht="20.100000000000001" customHeight="1">
      <c r="B117" s="417" t="s">
        <v>353</v>
      </c>
      <c r="C117" s="416" t="s">
        <v>14</v>
      </c>
      <c r="D117" s="416">
        <v>1166</v>
      </c>
      <c r="E117" s="415">
        <v>59</v>
      </c>
      <c r="F117" s="415">
        <v>129</v>
      </c>
      <c r="G117" s="415">
        <v>101</v>
      </c>
      <c r="H117" s="415" t="s">
        <v>14</v>
      </c>
      <c r="I117" s="414">
        <v>1455</v>
      </c>
    </row>
    <row r="118" spans="2:9" ht="20.100000000000001" customHeight="1">
      <c r="B118" s="435" t="s">
        <v>359</v>
      </c>
      <c r="C118" s="440"/>
      <c r="D118" s="440"/>
      <c r="E118" s="442"/>
      <c r="F118" s="442"/>
      <c r="G118" s="441"/>
      <c r="H118" s="440"/>
      <c r="I118" s="439"/>
    </row>
    <row r="119" spans="2:9" ht="20.100000000000001" customHeight="1">
      <c r="B119" s="430" t="s">
        <v>357</v>
      </c>
      <c r="C119" s="429">
        <v>1726</v>
      </c>
      <c r="D119" s="429">
        <v>2400</v>
      </c>
      <c r="E119" s="434">
        <v>1872</v>
      </c>
      <c r="F119" s="434">
        <v>2734</v>
      </c>
      <c r="G119" s="433">
        <v>1804</v>
      </c>
      <c r="H119" s="429">
        <v>982</v>
      </c>
      <c r="I119" s="428">
        <v>11518</v>
      </c>
    </row>
    <row r="120" spans="2:9" ht="20.100000000000001" customHeight="1">
      <c r="B120" s="276" t="s">
        <v>354</v>
      </c>
      <c r="C120" s="419">
        <v>1726</v>
      </c>
      <c r="D120" s="419">
        <v>11</v>
      </c>
      <c r="E120" s="279">
        <v>1802</v>
      </c>
      <c r="F120" s="279">
        <v>1442</v>
      </c>
      <c r="G120" s="279">
        <v>1639</v>
      </c>
      <c r="H120" s="419">
        <v>982</v>
      </c>
      <c r="I120" s="418">
        <v>7602</v>
      </c>
    </row>
    <row r="121" spans="2:9" ht="20.100000000000001" customHeight="1">
      <c r="B121" s="438" t="s">
        <v>353</v>
      </c>
      <c r="C121" s="431" t="s">
        <v>14</v>
      </c>
      <c r="D121" s="431">
        <v>2389</v>
      </c>
      <c r="E121" s="432">
        <v>70</v>
      </c>
      <c r="F121" s="432">
        <v>1292</v>
      </c>
      <c r="G121" s="432">
        <v>165</v>
      </c>
      <c r="H121" s="431" t="s">
        <v>14</v>
      </c>
      <c r="I121" s="437">
        <v>3916</v>
      </c>
    </row>
    <row r="122" spans="2:9" ht="20.100000000000001" customHeight="1">
      <c r="B122" s="436" t="s">
        <v>356</v>
      </c>
      <c r="C122" s="306">
        <v>1025</v>
      </c>
      <c r="D122" s="306">
        <v>1017</v>
      </c>
      <c r="E122" s="261">
        <v>1141</v>
      </c>
      <c r="F122" s="261">
        <v>2281</v>
      </c>
      <c r="G122" s="261">
        <v>979</v>
      </c>
      <c r="H122" s="306">
        <v>224</v>
      </c>
      <c r="I122" s="310">
        <v>6667</v>
      </c>
    </row>
    <row r="123" spans="2:9" ht="20.100000000000001" customHeight="1">
      <c r="B123" s="276" t="s">
        <v>354</v>
      </c>
      <c r="C123" s="419">
        <v>1025</v>
      </c>
      <c r="D123" s="419">
        <v>7</v>
      </c>
      <c r="E123" s="279">
        <v>1132</v>
      </c>
      <c r="F123" s="279">
        <v>1158</v>
      </c>
      <c r="G123" s="279">
        <v>897</v>
      </c>
      <c r="H123" s="419">
        <v>224</v>
      </c>
      <c r="I123" s="418">
        <v>4443</v>
      </c>
    </row>
    <row r="124" spans="2:9" ht="20.100000000000001" customHeight="1">
      <c r="B124" s="278" t="s">
        <v>353</v>
      </c>
      <c r="C124" s="422" t="s">
        <v>14</v>
      </c>
      <c r="D124" s="422">
        <v>1010</v>
      </c>
      <c r="E124" s="280">
        <v>9</v>
      </c>
      <c r="F124" s="280">
        <v>1123</v>
      </c>
      <c r="G124" s="280">
        <v>82</v>
      </c>
      <c r="H124" s="422" t="s">
        <v>14</v>
      </c>
      <c r="I124" s="421">
        <v>2224</v>
      </c>
    </row>
    <row r="125" spans="2:9" ht="20.100000000000001" customHeight="1">
      <c r="B125" s="436" t="s">
        <v>355</v>
      </c>
      <c r="C125" s="306">
        <v>701</v>
      </c>
      <c r="D125" s="306">
        <v>1383</v>
      </c>
      <c r="E125" s="261">
        <v>731</v>
      </c>
      <c r="F125" s="261">
        <v>453</v>
      </c>
      <c r="G125" s="261">
        <v>825</v>
      </c>
      <c r="H125" s="306">
        <v>758</v>
      </c>
      <c r="I125" s="310">
        <v>4851</v>
      </c>
    </row>
    <row r="126" spans="2:9" ht="20.100000000000001" customHeight="1">
      <c r="B126" s="276" t="s">
        <v>354</v>
      </c>
      <c r="C126" s="419">
        <v>701</v>
      </c>
      <c r="D126" s="419">
        <v>4</v>
      </c>
      <c r="E126" s="279">
        <v>670</v>
      </c>
      <c r="F126" s="279">
        <v>284</v>
      </c>
      <c r="G126" s="279">
        <v>742</v>
      </c>
      <c r="H126" s="279">
        <v>758</v>
      </c>
      <c r="I126" s="418">
        <v>3159</v>
      </c>
    </row>
    <row r="127" spans="2:9" ht="20.100000000000001" customHeight="1">
      <c r="B127" s="417" t="s">
        <v>353</v>
      </c>
      <c r="C127" s="416" t="s">
        <v>14</v>
      </c>
      <c r="D127" s="416">
        <v>1379</v>
      </c>
      <c r="E127" s="415">
        <v>61</v>
      </c>
      <c r="F127" s="415">
        <v>169</v>
      </c>
      <c r="G127" s="415">
        <v>83</v>
      </c>
      <c r="H127" s="415" t="s">
        <v>14</v>
      </c>
      <c r="I127" s="414">
        <v>1692</v>
      </c>
    </row>
    <row r="128" spans="2:9" s="1029" customFormat="1" ht="30" customHeight="1">
      <c r="B128" s="446" t="s">
        <v>365</v>
      </c>
      <c r="C128" s="1342" t="s">
        <v>1127</v>
      </c>
      <c r="D128" s="1342"/>
      <c r="E128" s="1342"/>
      <c r="F128" s="1342"/>
      <c r="G128" s="1342"/>
      <c r="H128" s="1342"/>
      <c r="I128" s="1342"/>
    </row>
    <row r="129" spans="2:9" s="1029" customFormat="1" ht="54" customHeight="1">
      <c r="B129" s="1130" t="s">
        <v>357</v>
      </c>
      <c r="C129" s="1128" t="s">
        <v>364</v>
      </c>
      <c r="D129" s="1129" t="s">
        <v>307</v>
      </c>
      <c r="E129" s="1128" t="s">
        <v>363</v>
      </c>
      <c r="F129" s="1128" t="s">
        <v>362</v>
      </c>
      <c r="G129" s="1128" t="s">
        <v>329</v>
      </c>
      <c r="H129" s="1128" t="s">
        <v>320</v>
      </c>
      <c r="I129" s="1129" t="s">
        <v>36</v>
      </c>
    </row>
    <row r="130" spans="2:9" ht="20.100000000000001" customHeight="1">
      <c r="B130" s="435" t="s">
        <v>358</v>
      </c>
      <c r="C130" s="424"/>
      <c r="D130" s="424"/>
      <c r="E130" s="426"/>
      <c r="F130" s="426"/>
      <c r="G130" s="425"/>
      <c r="H130" s="424"/>
      <c r="I130" s="423"/>
    </row>
    <row r="131" spans="2:9" ht="20.100000000000001" customHeight="1">
      <c r="B131" s="430" t="s">
        <v>357</v>
      </c>
      <c r="C131" s="429">
        <v>1678</v>
      </c>
      <c r="D131" s="429">
        <v>2462</v>
      </c>
      <c r="E131" s="434">
        <v>1742</v>
      </c>
      <c r="F131" s="434">
        <v>2687</v>
      </c>
      <c r="G131" s="433">
        <v>1963</v>
      </c>
      <c r="H131" s="429">
        <v>943</v>
      </c>
      <c r="I131" s="428">
        <v>11475</v>
      </c>
    </row>
    <row r="132" spans="2:9" ht="20.100000000000001" customHeight="1">
      <c r="B132" s="276" t="s">
        <v>354</v>
      </c>
      <c r="C132" s="419">
        <v>1678</v>
      </c>
      <c r="D132" s="419">
        <v>11</v>
      </c>
      <c r="E132" s="279">
        <v>1679</v>
      </c>
      <c r="F132" s="279">
        <v>1450</v>
      </c>
      <c r="G132" s="279">
        <v>1816</v>
      </c>
      <c r="H132" s="419">
        <v>943</v>
      </c>
      <c r="I132" s="418">
        <v>7577</v>
      </c>
    </row>
    <row r="133" spans="2:9" ht="20.100000000000001" customHeight="1">
      <c r="B133" s="11" t="s">
        <v>353</v>
      </c>
      <c r="C133" s="416" t="s">
        <v>352</v>
      </c>
      <c r="D133" s="431">
        <v>2451</v>
      </c>
      <c r="E133" s="432">
        <v>63</v>
      </c>
      <c r="F133" s="432">
        <v>1237</v>
      </c>
      <c r="G133" s="432">
        <v>147</v>
      </c>
      <c r="H133" s="431" t="s">
        <v>352</v>
      </c>
      <c r="I133" s="421">
        <v>3898</v>
      </c>
    </row>
    <row r="134" spans="2:9" ht="20.100000000000001" customHeight="1">
      <c r="B134" s="430" t="s">
        <v>356</v>
      </c>
      <c r="C134" s="429">
        <v>1100</v>
      </c>
      <c r="D134" s="306">
        <v>1344</v>
      </c>
      <c r="E134" s="261">
        <v>1206</v>
      </c>
      <c r="F134" s="261">
        <v>2256</v>
      </c>
      <c r="G134" s="261">
        <v>907</v>
      </c>
      <c r="H134" s="306">
        <v>197</v>
      </c>
      <c r="I134" s="428">
        <v>7010</v>
      </c>
    </row>
    <row r="135" spans="2:9" ht="20.100000000000001" customHeight="1">
      <c r="B135" s="276" t="s">
        <v>354</v>
      </c>
      <c r="C135" s="419">
        <v>1100</v>
      </c>
      <c r="D135" s="419">
        <v>8</v>
      </c>
      <c r="E135" s="279">
        <v>1192</v>
      </c>
      <c r="F135" s="279">
        <v>1177</v>
      </c>
      <c r="G135" s="279">
        <v>836</v>
      </c>
      <c r="H135" s="419">
        <v>197</v>
      </c>
      <c r="I135" s="418">
        <v>4510</v>
      </c>
    </row>
    <row r="136" spans="2:9" ht="20.100000000000001" customHeight="1">
      <c r="B136" s="1200" t="s">
        <v>353</v>
      </c>
      <c r="C136" s="416" t="s">
        <v>352</v>
      </c>
      <c r="D136" s="422">
        <v>1336</v>
      </c>
      <c r="E136" s="280">
        <v>14</v>
      </c>
      <c r="F136" s="280">
        <v>1079</v>
      </c>
      <c r="G136" s="280">
        <v>71</v>
      </c>
      <c r="H136" s="422" t="s">
        <v>352</v>
      </c>
      <c r="I136" s="421">
        <v>2500</v>
      </c>
    </row>
    <row r="137" spans="2:9" ht="20.100000000000001" customHeight="1">
      <c r="B137" s="430" t="s">
        <v>355</v>
      </c>
      <c r="C137" s="429">
        <v>578</v>
      </c>
      <c r="D137" s="306">
        <v>1118</v>
      </c>
      <c r="E137" s="261">
        <v>536</v>
      </c>
      <c r="F137" s="261">
        <v>431</v>
      </c>
      <c r="G137" s="261">
        <v>1056</v>
      </c>
      <c r="H137" s="306">
        <v>746</v>
      </c>
      <c r="I137" s="428">
        <v>4465</v>
      </c>
    </row>
    <row r="138" spans="2:9" ht="20.100000000000001" customHeight="1">
      <c r="B138" s="276" t="s">
        <v>354</v>
      </c>
      <c r="C138" s="419">
        <v>578</v>
      </c>
      <c r="D138" s="419">
        <v>3</v>
      </c>
      <c r="E138" s="279">
        <v>487</v>
      </c>
      <c r="F138" s="279">
        <v>273</v>
      </c>
      <c r="G138" s="279">
        <v>979</v>
      </c>
      <c r="H138" s="279">
        <v>746</v>
      </c>
      <c r="I138" s="418">
        <v>3066</v>
      </c>
    </row>
    <row r="139" spans="2:9" ht="20.100000000000001" customHeight="1">
      <c r="B139" s="417" t="s">
        <v>353</v>
      </c>
      <c r="C139" s="416" t="s">
        <v>352</v>
      </c>
      <c r="D139" s="416">
        <v>1115</v>
      </c>
      <c r="E139" s="415">
        <v>49</v>
      </c>
      <c r="F139" s="415">
        <v>158</v>
      </c>
      <c r="G139" s="415">
        <v>77</v>
      </c>
      <c r="H139" s="415" t="s">
        <v>352</v>
      </c>
      <c r="I139" s="414">
        <v>1399</v>
      </c>
    </row>
    <row r="140" spans="2:9" ht="20.100000000000001" customHeight="1">
      <c r="B140" s="427" t="s">
        <v>881</v>
      </c>
      <c r="C140" s="424"/>
      <c r="D140" s="424"/>
      <c r="E140" s="426"/>
      <c r="F140" s="426"/>
      <c r="G140" s="425"/>
      <c r="H140" s="424"/>
      <c r="I140" s="423"/>
    </row>
    <row r="141" spans="2:9" s="1029" customFormat="1" ht="20.100000000000001" customHeight="1">
      <c r="B141" s="430" t="s">
        <v>357</v>
      </c>
      <c r="C141" s="429">
        <v>1896</v>
      </c>
      <c r="D141" s="429">
        <v>2535</v>
      </c>
      <c r="E141" s="434">
        <v>1668</v>
      </c>
      <c r="F141" s="434">
        <v>3171</v>
      </c>
      <c r="G141" s="433">
        <v>1937</v>
      </c>
      <c r="H141" s="429">
        <v>843</v>
      </c>
      <c r="I141" s="428">
        <v>12050</v>
      </c>
    </row>
    <row r="142" spans="2:9" ht="20.100000000000001" customHeight="1">
      <c r="B142" s="276" t="s">
        <v>354</v>
      </c>
      <c r="C142" s="419">
        <v>1896</v>
      </c>
      <c r="D142" s="419">
        <v>10</v>
      </c>
      <c r="E142" s="279">
        <v>1613</v>
      </c>
      <c r="F142" s="279">
        <v>1962</v>
      </c>
      <c r="G142" s="279">
        <v>1799</v>
      </c>
      <c r="H142" s="279">
        <v>843</v>
      </c>
      <c r="I142" s="418">
        <v>8123</v>
      </c>
    </row>
    <row r="143" spans="2:9" ht="20.100000000000001" customHeight="1">
      <c r="B143" s="11" t="s">
        <v>353</v>
      </c>
      <c r="C143" s="416" t="s">
        <v>352</v>
      </c>
      <c r="D143" s="422">
        <v>2525</v>
      </c>
      <c r="E143" s="280">
        <v>55</v>
      </c>
      <c r="F143" s="280">
        <v>1209</v>
      </c>
      <c r="G143" s="280">
        <v>138</v>
      </c>
      <c r="H143" s="416" t="s">
        <v>352</v>
      </c>
      <c r="I143" s="421">
        <v>3927</v>
      </c>
    </row>
    <row r="144" spans="2:9" s="1029" customFormat="1" ht="20.100000000000001" customHeight="1">
      <c r="B144" s="430" t="s">
        <v>356</v>
      </c>
      <c r="C144" s="429">
        <v>1275</v>
      </c>
      <c r="D144" s="306">
        <v>1395</v>
      </c>
      <c r="E144" s="261">
        <v>1266</v>
      </c>
      <c r="F144" s="261">
        <v>2702</v>
      </c>
      <c r="G144" s="261">
        <v>1245</v>
      </c>
      <c r="H144" s="306">
        <v>517</v>
      </c>
      <c r="I144" s="428">
        <v>8400</v>
      </c>
    </row>
    <row r="145" spans="2:9" ht="20.100000000000001" customHeight="1">
      <c r="B145" s="276" t="s">
        <v>354</v>
      </c>
      <c r="C145" s="419">
        <v>1275</v>
      </c>
      <c r="D145" s="419">
        <v>8</v>
      </c>
      <c r="E145" s="279">
        <v>1257</v>
      </c>
      <c r="F145" s="279">
        <v>1649</v>
      </c>
      <c r="G145" s="279">
        <v>1182</v>
      </c>
      <c r="H145" s="279">
        <v>517</v>
      </c>
      <c r="I145" s="418">
        <v>5888</v>
      </c>
    </row>
    <row r="146" spans="2:9" ht="20.100000000000001" customHeight="1">
      <c r="B146" s="11" t="s">
        <v>353</v>
      </c>
      <c r="C146" s="416" t="s">
        <v>352</v>
      </c>
      <c r="D146" s="422">
        <v>1387</v>
      </c>
      <c r="E146" s="280">
        <v>9</v>
      </c>
      <c r="F146" s="280">
        <v>1053</v>
      </c>
      <c r="G146" s="280">
        <v>63</v>
      </c>
      <c r="H146" s="416" t="s">
        <v>352</v>
      </c>
      <c r="I146" s="421">
        <v>2512</v>
      </c>
    </row>
    <row r="147" spans="2:9" s="1029" customFormat="1" ht="20.100000000000001" customHeight="1">
      <c r="B147" s="430" t="s">
        <v>355</v>
      </c>
      <c r="C147" s="429">
        <v>621</v>
      </c>
      <c r="D147" s="306">
        <v>1140</v>
      </c>
      <c r="E147" s="261">
        <v>402</v>
      </c>
      <c r="F147" s="261">
        <v>469</v>
      </c>
      <c r="G147" s="261">
        <v>692</v>
      </c>
      <c r="H147" s="306">
        <v>326</v>
      </c>
      <c r="I147" s="428">
        <v>3650</v>
      </c>
    </row>
    <row r="148" spans="2:9" ht="20.100000000000001" customHeight="1">
      <c r="B148" s="276" t="s">
        <v>354</v>
      </c>
      <c r="C148" s="419">
        <v>621</v>
      </c>
      <c r="D148" s="419">
        <v>2</v>
      </c>
      <c r="E148" s="279">
        <v>356</v>
      </c>
      <c r="F148" s="279">
        <v>313</v>
      </c>
      <c r="G148" s="279">
        <v>617</v>
      </c>
      <c r="H148" s="279">
        <v>326</v>
      </c>
      <c r="I148" s="418">
        <v>2235</v>
      </c>
    </row>
    <row r="149" spans="2:9" ht="20.100000000000001" customHeight="1">
      <c r="B149" s="417" t="s">
        <v>353</v>
      </c>
      <c r="C149" s="416" t="s">
        <v>352</v>
      </c>
      <c r="D149" s="416">
        <v>1138</v>
      </c>
      <c r="E149" s="415">
        <v>46</v>
      </c>
      <c r="F149" s="415">
        <v>156</v>
      </c>
      <c r="G149" s="415">
        <v>75</v>
      </c>
      <c r="H149" s="416" t="s">
        <v>352</v>
      </c>
      <c r="I149" s="414">
        <v>1415</v>
      </c>
    </row>
    <row r="151" spans="2:9" ht="20.100000000000001" customHeight="1">
      <c r="B151" s="61"/>
      <c r="C151" s="61"/>
      <c r="D151" s="61"/>
      <c r="E151" s="61"/>
      <c r="F151" s="61"/>
      <c r="G151" s="61"/>
      <c r="H151" s="61"/>
      <c r="I151" s="61"/>
    </row>
  </sheetData>
  <mergeCells count="23">
    <mergeCell ref="B16:I16"/>
    <mergeCell ref="B54:I54"/>
    <mergeCell ref="C128:I128"/>
    <mergeCell ref="B17:I17"/>
    <mergeCell ref="B18:I18"/>
    <mergeCell ref="B19:I19"/>
    <mergeCell ref="B20:I20"/>
    <mergeCell ref="B2:I2"/>
    <mergeCell ref="C21:I21"/>
    <mergeCell ref="C62:I62"/>
    <mergeCell ref="C96:I96"/>
    <mergeCell ref="B7:I7"/>
    <mergeCell ref="B8:I8"/>
    <mergeCell ref="B9:I9"/>
    <mergeCell ref="B10:I10"/>
    <mergeCell ref="B11:I11"/>
    <mergeCell ref="B12:I12"/>
    <mergeCell ref="B4:I4"/>
    <mergeCell ref="B5:I5"/>
    <mergeCell ref="B6:I6"/>
    <mergeCell ref="B13:I13"/>
    <mergeCell ref="B14:I14"/>
    <mergeCell ref="B15:I15"/>
  </mergeCells>
  <pageMargins left="0.23622047244094491" right="0.23622047244094491" top="0.74803149606299213" bottom="0.74803149606299213" header="0.31496062992125984" footer="0.31496062992125984"/>
  <pageSetup paperSize="9" scale="80" fitToHeight="3" orientation="portrait" r:id="rId1"/>
  <headerFooter>
    <oddHeader>&amp;L&amp;A</oddHeader>
  </headerFooter>
  <rowBreaks count="4" manualBreakCount="4">
    <brk id="20" max="8" man="1"/>
    <brk id="60" max="8" man="1"/>
    <brk id="94" max="8" man="1"/>
    <brk id="127" max="8"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A2:L134"/>
  <sheetViews>
    <sheetView showGridLines="0" view="pageBreakPreview" zoomScaleNormal="100" zoomScaleSheetLayoutView="100" zoomScalePageLayoutView="120" workbookViewId="0">
      <selection activeCell="B81" sqref="B81"/>
    </sheetView>
  </sheetViews>
  <sheetFormatPr defaultColWidth="10.875" defaultRowHeight="20.100000000000001" customHeight="1"/>
  <cols>
    <col min="1" max="1" width="3.625" style="744" customWidth="1"/>
    <col min="2" max="2" width="34.875" style="744" customWidth="1"/>
    <col min="3" max="9" width="8.75" style="744" customWidth="1"/>
    <col min="10" max="16384" width="10.875" style="744"/>
  </cols>
  <sheetData>
    <row r="2" spans="2:9" ht="20.100000000000001" customHeight="1">
      <c r="B2" s="1300" t="str">
        <f>UPPER("Changes in oil reserves")</f>
        <v>CHANGES IN OIL RESERVES</v>
      </c>
      <c r="C2" s="1300"/>
      <c r="D2" s="1300"/>
      <c r="E2" s="1300"/>
      <c r="F2" s="1300"/>
      <c r="G2" s="1300"/>
      <c r="H2" s="1300"/>
    </row>
    <row r="3" spans="2:9" ht="10.5" customHeight="1">
      <c r="B3" s="742"/>
    </row>
    <row r="4" spans="2:9" ht="12.75" customHeight="1">
      <c r="B4" s="1350" t="s">
        <v>389</v>
      </c>
      <c r="C4" s="1350"/>
      <c r="D4" s="1350"/>
      <c r="E4" s="1350"/>
      <c r="F4" s="1350"/>
      <c r="G4" s="1350"/>
      <c r="H4" s="1350"/>
    </row>
    <row r="5" spans="2:9" ht="7.5" customHeight="1">
      <c r="B5" s="1350"/>
      <c r="C5" s="1350"/>
      <c r="D5" s="1350"/>
      <c r="E5" s="1350"/>
      <c r="F5" s="1350"/>
      <c r="G5" s="1350"/>
      <c r="H5" s="1350"/>
    </row>
    <row r="6" spans="2:9" ht="20.100000000000001" customHeight="1">
      <c r="B6" s="446" t="s">
        <v>388</v>
      </c>
      <c r="C6" s="1342" t="s">
        <v>1128</v>
      </c>
      <c r="D6" s="1342"/>
      <c r="E6" s="1342"/>
      <c r="F6" s="1342"/>
      <c r="G6" s="1342"/>
      <c r="H6" s="1342"/>
      <c r="I6" s="1342"/>
    </row>
    <row r="7" spans="2:9" ht="52.5" customHeight="1">
      <c r="B7" s="1130" t="s">
        <v>357</v>
      </c>
      <c r="C7" s="1128" t="s">
        <v>364</v>
      </c>
      <c r="D7" s="1128" t="s">
        <v>307</v>
      </c>
      <c r="E7" s="1128" t="s">
        <v>363</v>
      </c>
      <c r="F7" s="1128" t="s">
        <v>362</v>
      </c>
      <c r="G7" s="1128" t="s">
        <v>329</v>
      </c>
      <c r="H7" s="1128" t="s">
        <v>320</v>
      </c>
      <c r="I7" s="1128" t="s">
        <v>36</v>
      </c>
    </row>
    <row r="8" spans="2:9" ht="30.75" customHeight="1">
      <c r="B8" s="1127" t="s">
        <v>376</v>
      </c>
      <c r="C8" s="444">
        <v>1131</v>
      </c>
      <c r="D8" s="433">
        <v>25</v>
      </c>
      <c r="E8" s="433">
        <v>1758</v>
      </c>
      <c r="F8" s="433">
        <v>345</v>
      </c>
      <c r="G8" s="433">
        <v>86</v>
      </c>
      <c r="H8" s="433">
        <v>211</v>
      </c>
      <c r="I8" s="457">
        <v>3556</v>
      </c>
    </row>
    <row r="9" spans="2:9" ht="17.25" customHeight="1">
      <c r="B9" s="276" t="s">
        <v>371</v>
      </c>
      <c r="C9" s="419">
        <v>13</v>
      </c>
      <c r="D9" s="279">
        <v>4</v>
      </c>
      <c r="E9" s="279">
        <v>27</v>
      </c>
      <c r="F9" s="279">
        <v>11</v>
      </c>
      <c r="G9" s="279">
        <v>3</v>
      </c>
      <c r="H9" s="279">
        <v>5</v>
      </c>
      <c r="I9" s="449">
        <v>63</v>
      </c>
    </row>
    <row r="10" spans="2:9" ht="17.25" customHeight="1">
      <c r="B10" s="276" t="s">
        <v>370</v>
      </c>
      <c r="C10" s="419">
        <v>3</v>
      </c>
      <c r="D10" s="279" t="s">
        <v>14</v>
      </c>
      <c r="E10" s="279">
        <v>101</v>
      </c>
      <c r="F10" s="279">
        <v>3</v>
      </c>
      <c r="G10" s="279">
        <v>14</v>
      </c>
      <c r="H10" s="279">
        <v>2</v>
      </c>
      <c r="I10" s="449">
        <v>123</v>
      </c>
    </row>
    <row r="11" spans="2:9" ht="17.25" customHeight="1">
      <c r="B11" s="276" t="s">
        <v>369</v>
      </c>
      <c r="C11" s="419" t="s">
        <v>14</v>
      </c>
      <c r="D11" s="279" t="s">
        <v>14</v>
      </c>
      <c r="E11" s="279" t="s">
        <v>14</v>
      </c>
      <c r="F11" s="279" t="s">
        <v>14</v>
      </c>
      <c r="G11" s="279" t="s">
        <v>14</v>
      </c>
      <c r="H11" s="279" t="s">
        <v>14</v>
      </c>
      <c r="I11" s="449" t="s">
        <v>14</v>
      </c>
    </row>
    <row r="12" spans="2:9" ht="17.25" customHeight="1">
      <c r="B12" s="276" t="s">
        <v>368</v>
      </c>
      <c r="C12" s="419">
        <v>-43</v>
      </c>
      <c r="D12" s="279" t="s">
        <v>14</v>
      </c>
      <c r="E12" s="279">
        <v>-20</v>
      </c>
      <c r="F12" s="279" t="s">
        <v>14</v>
      </c>
      <c r="G12" s="279" t="s">
        <v>14</v>
      </c>
      <c r="H12" s="279" t="s">
        <v>14</v>
      </c>
      <c r="I12" s="449">
        <v>-63</v>
      </c>
    </row>
    <row r="13" spans="2:9" ht="17.25" customHeight="1">
      <c r="B13" s="278" t="s">
        <v>367</v>
      </c>
      <c r="C13" s="422">
        <v>-61</v>
      </c>
      <c r="D13" s="280">
        <v>-3</v>
      </c>
      <c r="E13" s="280">
        <v>-178</v>
      </c>
      <c r="F13" s="280">
        <v>-32</v>
      </c>
      <c r="G13" s="280">
        <v>-15</v>
      </c>
      <c r="H13" s="280">
        <v>-11</v>
      </c>
      <c r="I13" s="448">
        <v>-300</v>
      </c>
    </row>
    <row r="14" spans="2:9" s="1029" customFormat="1" ht="30.75" customHeight="1">
      <c r="B14" s="1127" t="s">
        <v>375</v>
      </c>
      <c r="C14" s="444">
        <v>1043</v>
      </c>
      <c r="D14" s="433">
        <v>26</v>
      </c>
      <c r="E14" s="433">
        <v>1688</v>
      </c>
      <c r="F14" s="433">
        <v>327</v>
      </c>
      <c r="G14" s="433">
        <v>88</v>
      </c>
      <c r="H14" s="433">
        <v>207</v>
      </c>
      <c r="I14" s="457">
        <v>3379</v>
      </c>
    </row>
    <row r="15" spans="2:9" s="1029" customFormat="1" ht="17.25" customHeight="1">
      <c r="B15" s="276" t="s">
        <v>371</v>
      </c>
      <c r="C15" s="419">
        <v>-9</v>
      </c>
      <c r="D15" s="279" t="s">
        <v>14</v>
      </c>
      <c r="E15" s="279">
        <v>3</v>
      </c>
      <c r="F15" s="279">
        <v>-46</v>
      </c>
      <c r="G15" s="279">
        <v>27</v>
      </c>
      <c r="H15" s="279">
        <v>10</v>
      </c>
      <c r="I15" s="449">
        <v>-15</v>
      </c>
    </row>
    <row r="16" spans="2:9" s="1029" customFormat="1" ht="17.25" customHeight="1">
      <c r="B16" s="276" t="s">
        <v>370</v>
      </c>
      <c r="C16" s="419">
        <v>4</v>
      </c>
      <c r="D16" s="279" t="s">
        <v>14</v>
      </c>
      <c r="E16" s="279">
        <v>8</v>
      </c>
      <c r="F16" s="279">
        <v>856</v>
      </c>
      <c r="G16" s="279">
        <v>2</v>
      </c>
      <c r="H16" s="279" t="s">
        <v>14</v>
      </c>
      <c r="I16" s="449">
        <v>870</v>
      </c>
    </row>
    <row r="17" spans="2:9" s="1029" customFormat="1" ht="17.25" customHeight="1">
      <c r="B17" s="276" t="s">
        <v>369</v>
      </c>
      <c r="C17" s="419" t="s">
        <v>14</v>
      </c>
      <c r="D17" s="279" t="s">
        <v>14</v>
      </c>
      <c r="E17" s="279" t="s">
        <v>14</v>
      </c>
      <c r="F17" s="279" t="s">
        <v>14</v>
      </c>
      <c r="G17" s="279" t="s">
        <v>14</v>
      </c>
      <c r="H17" s="279" t="s">
        <v>14</v>
      </c>
      <c r="I17" s="449" t="s">
        <v>14</v>
      </c>
    </row>
    <row r="18" spans="2:9" s="1029" customFormat="1" ht="17.25" customHeight="1">
      <c r="B18" s="276" t="s">
        <v>368</v>
      </c>
      <c r="C18" s="419">
        <v>-3</v>
      </c>
      <c r="D18" s="279" t="s">
        <v>14</v>
      </c>
      <c r="E18" s="279">
        <v>-58</v>
      </c>
      <c r="F18" s="279" t="s">
        <v>14</v>
      </c>
      <c r="G18" s="279" t="s">
        <v>14</v>
      </c>
      <c r="H18" s="279" t="s">
        <v>14</v>
      </c>
      <c r="I18" s="449">
        <v>-61</v>
      </c>
    </row>
    <row r="19" spans="2:9" s="1029" customFormat="1" ht="17.25" customHeight="1">
      <c r="B19" s="276" t="s">
        <v>367</v>
      </c>
      <c r="C19" s="419">
        <v>-59</v>
      </c>
      <c r="D19" s="279">
        <v>-3</v>
      </c>
      <c r="E19" s="279">
        <v>-191</v>
      </c>
      <c r="F19" s="279">
        <v>-86</v>
      </c>
      <c r="G19" s="279">
        <v>-16</v>
      </c>
      <c r="H19" s="279">
        <v>-12</v>
      </c>
      <c r="I19" s="449">
        <v>-367</v>
      </c>
    </row>
    <row r="20" spans="2:9" s="1029" customFormat="1" ht="30.75" customHeight="1">
      <c r="B20" s="1127" t="s">
        <v>373</v>
      </c>
      <c r="C20" s="444">
        <v>976</v>
      </c>
      <c r="D20" s="433">
        <v>23</v>
      </c>
      <c r="E20" s="433">
        <v>1450</v>
      </c>
      <c r="F20" s="433">
        <v>1051</v>
      </c>
      <c r="G20" s="433">
        <v>101</v>
      </c>
      <c r="H20" s="433">
        <v>205</v>
      </c>
      <c r="I20" s="457">
        <v>3806</v>
      </c>
    </row>
    <row r="21" spans="2:9" s="1029" customFormat="1" ht="17.25" customHeight="1">
      <c r="B21" s="276" t="s">
        <v>371</v>
      </c>
      <c r="C21" s="419">
        <v>22</v>
      </c>
      <c r="D21" s="279">
        <v>1</v>
      </c>
      <c r="E21" s="279">
        <v>6</v>
      </c>
      <c r="F21" s="279">
        <v>239</v>
      </c>
      <c r="G21" s="279">
        <v>-9</v>
      </c>
      <c r="H21" s="279">
        <v>6</v>
      </c>
      <c r="I21" s="449">
        <v>265</v>
      </c>
    </row>
    <row r="22" spans="2:9" s="1029" customFormat="1" ht="17.25" customHeight="1">
      <c r="B22" s="276" t="s">
        <v>370</v>
      </c>
      <c r="C22" s="419">
        <v>14</v>
      </c>
      <c r="D22" s="279" t="s">
        <v>14</v>
      </c>
      <c r="E22" s="279">
        <v>11</v>
      </c>
      <c r="F22" s="279">
        <v>4</v>
      </c>
      <c r="G22" s="279">
        <v>11</v>
      </c>
      <c r="H22" s="279" t="s">
        <v>14</v>
      </c>
      <c r="I22" s="449">
        <v>40</v>
      </c>
    </row>
    <row r="23" spans="2:9" s="1029" customFormat="1" ht="17.25" customHeight="1">
      <c r="B23" s="276" t="s">
        <v>369</v>
      </c>
      <c r="C23" s="419" t="s">
        <v>14</v>
      </c>
      <c r="D23" s="279" t="s">
        <v>14</v>
      </c>
      <c r="E23" s="279" t="s">
        <v>14</v>
      </c>
      <c r="F23" s="279" t="s">
        <v>14</v>
      </c>
      <c r="G23" s="279" t="s">
        <v>14</v>
      </c>
      <c r="H23" s="279" t="s">
        <v>14</v>
      </c>
      <c r="I23" s="449" t="s">
        <v>14</v>
      </c>
    </row>
    <row r="24" spans="2:9" s="1029" customFormat="1" ht="17.25" customHeight="1">
      <c r="B24" s="276" t="s">
        <v>368</v>
      </c>
      <c r="C24" s="419">
        <v>-13</v>
      </c>
      <c r="D24" s="279">
        <v>-11</v>
      </c>
      <c r="E24" s="279" t="s">
        <v>14</v>
      </c>
      <c r="F24" s="279" t="s">
        <v>14</v>
      </c>
      <c r="G24" s="279">
        <v>-2</v>
      </c>
      <c r="H24" s="279" t="s">
        <v>14</v>
      </c>
      <c r="I24" s="449">
        <v>-26</v>
      </c>
    </row>
    <row r="25" spans="2:9" s="1029" customFormat="1" ht="17.25" customHeight="1">
      <c r="B25" s="276" t="s">
        <v>367</v>
      </c>
      <c r="C25" s="419">
        <v>-63</v>
      </c>
      <c r="D25" s="279">
        <v>-3</v>
      </c>
      <c r="E25" s="279">
        <v>-185</v>
      </c>
      <c r="F25" s="279">
        <v>-84</v>
      </c>
      <c r="G25" s="279">
        <v>-16</v>
      </c>
      <c r="H25" s="279">
        <v>-11</v>
      </c>
      <c r="I25" s="449">
        <v>-362</v>
      </c>
    </row>
    <row r="26" spans="2:9" s="1029" customFormat="1" ht="30.75" customHeight="1">
      <c r="B26" s="1127" t="s">
        <v>372</v>
      </c>
      <c r="C26" s="444">
        <v>936</v>
      </c>
      <c r="D26" s="433">
        <v>10</v>
      </c>
      <c r="E26" s="433">
        <v>1282</v>
      </c>
      <c r="F26" s="433">
        <v>1210</v>
      </c>
      <c r="G26" s="433">
        <v>85</v>
      </c>
      <c r="H26" s="433">
        <v>200</v>
      </c>
      <c r="I26" s="457">
        <v>3723</v>
      </c>
    </row>
    <row r="27" spans="2:9" s="1029" customFormat="1" ht="17.25" customHeight="1">
      <c r="B27" s="276" t="s">
        <v>371</v>
      </c>
      <c r="C27" s="419">
        <v>42</v>
      </c>
      <c r="D27" s="279" t="s">
        <v>14</v>
      </c>
      <c r="E27" s="279">
        <v>94</v>
      </c>
      <c r="F27" s="279">
        <v>57</v>
      </c>
      <c r="G27" s="279">
        <v>7</v>
      </c>
      <c r="H27" s="279">
        <v>2</v>
      </c>
      <c r="I27" s="449">
        <v>202</v>
      </c>
    </row>
    <row r="28" spans="2:9" s="1029" customFormat="1" ht="17.25" customHeight="1">
      <c r="B28" s="276" t="s">
        <v>370</v>
      </c>
      <c r="C28" s="419" t="s">
        <v>14</v>
      </c>
      <c r="D28" s="279" t="s">
        <v>14</v>
      </c>
      <c r="E28" s="279">
        <v>18</v>
      </c>
      <c r="F28" s="279">
        <v>38</v>
      </c>
      <c r="G28" s="279">
        <v>91</v>
      </c>
      <c r="H28" s="279" t="s">
        <v>14</v>
      </c>
      <c r="I28" s="449">
        <v>147</v>
      </c>
    </row>
    <row r="29" spans="2:9" s="1029" customFormat="1" ht="17.25" customHeight="1">
      <c r="B29" s="276" t="s">
        <v>369</v>
      </c>
      <c r="C29" s="419">
        <v>3</v>
      </c>
      <c r="D29" s="279" t="s">
        <v>14</v>
      </c>
      <c r="E29" s="279">
        <v>2</v>
      </c>
      <c r="F29" s="279" t="s">
        <v>14</v>
      </c>
      <c r="G29" s="279" t="s">
        <v>14</v>
      </c>
      <c r="H29" s="279" t="s">
        <v>14</v>
      </c>
      <c r="I29" s="449">
        <v>5</v>
      </c>
    </row>
    <row r="30" spans="2:9" s="1029" customFormat="1" ht="17.25" customHeight="1">
      <c r="B30" s="276" t="s">
        <v>368</v>
      </c>
      <c r="C30" s="419">
        <v>-8</v>
      </c>
      <c r="D30" s="279" t="s">
        <v>14</v>
      </c>
      <c r="E30" s="279">
        <v>-26</v>
      </c>
      <c r="F30" s="279" t="s">
        <v>14</v>
      </c>
      <c r="G30" s="279" t="s">
        <v>14</v>
      </c>
      <c r="H30" s="279" t="s">
        <v>14</v>
      </c>
      <c r="I30" s="449">
        <v>-34</v>
      </c>
    </row>
    <row r="31" spans="2:9" s="1029" customFormat="1" ht="17.25" customHeight="1">
      <c r="B31" s="276" t="s">
        <v>367</v>
      </c>
      <c r="C31" s="419">
        <v>-71</v>
      </c>
      <c r="D31" s="279">
        <v>-1</v>
      </c>
      <c r="E31" s="279">
        <v>-182</v>
      </c>
      <c r="F31" s="279">
        <v>-87</v>
      </c>
      <c r="G31" s="279">
        <v>-15</v>
      </c>
      <c r="H31" s="279">
        <v>-10</v>
      </c>
      <c r="I31" s="449">
        <v>-366</v>
      </c>
    </row>
    <row r="32" spans="2:9" s="1029" customFormat="1" ht="30.75" customHeight="1">
      <c r="B32" s="1127" t="s">
        <v>366</v>
      </c>
      <c r="C32" s="444">
        <v>902</v>
      </c>
      <c r="D32" s="433">
        <v>9</v>
      </c>
      <c r="E32" s="433">
        <v>1188</v>
      </c>
      <c r="F32" s="433">
        <v>1218</v>
      </c>
      <c r="G32" s="433">
        <v>168</v>
      </c>
      <c r="H32" s="433">
        <v>192</v>
      </c>
      <c r="I32" s="457">
        <v>3677</v>
      </c>
    </row>
    <row r="33" spans="2:9" s="1029" customFormat="1" ht="17.25" customHeight="1">
      <c r="B33" s="276" t="s">
        <v>371</v>
      </c>
      <c r="C33" s="419">
        <v>34</v>
      </c>
      <c r="D33" s="279" t="s">
        <v>14</v>
      </c>
      <c r="E33" s="279">
        <v>122</v>
      </c>
      <c r="F33" s="279">
        <v>141</v>
      </c>
      <c r="G33" s="279">
        <v>51</v>
      </c>
      <c r="H33" s="279">
        <v>3</v>
      </c>
      <c r="I33" s="449">
        <v>351</v>
      </c>
    </row>
    <row r="34" spans="2:9" s="1029" customFormat="1" ht="17.25" customHeight="1">
      <c r="B34" s="276" t="s">
        <v>370</v>
      </c>
      <c r="C34" s="419">
        <v>34</v>
      </c>
      <c r="D34" s="279" t="s">
        <v>14</v>
      </c>
      <c r="E34" s="279">
        <v>7</v>
      </c>
      <c r="F34" s="279">
        <v>404</v>
      </c>
      <c r="G34" s="279">
        <v>2</v>
      </c>
      <c r="H34" s="279">
        <v>8</v>
      </c>
      <c r="I34" s="449">
        <v>455</v>
      </c>
    </row>
    <row r="35" spans="2:9" s="1029" customFormat="1" ht="17.25" customHeight="1">
      <c r="B35" s="276" t="s">
        <v>369</v>
      </c>
      <c r="C35" s="419">
        <v>221</v>
      </c>
      <c r="D35" s="279" t="s">
        <v>14</v>
      </c>
      <c r="E35" s="279" t="s">
        <v>14</v>
      </c>
      <c r="F35" s="279">
        <v>60</v>
      </c>
      <c r="G35" s="279">
        <v>83</v>
      </c>
      <c r="H35" s="279" t="s">
        <v>14</v>
      </c>
      <c r="I35" s="449">
        <v>364</v>
      </c>
    </row>
    <row r="36" spans="2:9" s="1029" customFormat="1" ht="17.25" customHeight="1">
      <c r="B36" s="276" t="s">
        <v>368</v>
      </c>
      <c r="C36" s="419">
        <v>-36</v>
      </c>
      <c r="D36" s="279" t="s">
        <v>14</v>
      </c>
      <c r="E36" s="279">
        <v>-3</v>
      </c>
      <c r="F36" s="279" t="s">
        <v>14</v>
      </c>
      <c r="G36" s="279" t="s">
        <v>14</v>
      </c>
      <c r="H36" s="279">
        <v>-23</v>
      </c>
      <c r="I36" s="449">
        <v>-62</v>
      </c>
    </row>
    <row r="37" spans="2:9" s="1029" customFormat="1" ht="17.25" customHeight="1">
      <c r="B37" s="276" t="s">
        <v>367</v>
      </c>
      <c r="C37" s="419">
        <v>-95</v>
      </c>
      <c r="D37" s="279">
        <v>-1</v>
      </c>
      <c r="E37" s="279">
        <v>-185</v>
      </c>
      <c r="F37" s="279">
        <v>-136</v>
      </c>
      <c r="G37" s="279">
        <v>-24</v>
      </c>
      <c r="H37" s="279">
        <v>-6</v>
      </c>
      <c r="I37" s="449">
        <v>-447</v>
      </c>
    </row>
    <row r="38" spans="2:9" s="1029" customFormat="1" ht="30.75" customHeight="1">
      <c r="B38" s="1127" t="s">
        <v>879</v>
      </c>
      <c r="C38" s="444">
        <v>1060</v>
      </c>
      <c r="D38" s="433">
        <v>8</v>
      </c>
      <c r="E38" s="433">
        <v>1129</v>
      </c>
      <c r="F38" s="433">
        <v>1687</v>
      </c>
      <c r="G38" s="433">
        <v>280</v>
      </c>
      <c r="H38" s="433">
        <v>174</v>
      </c>
      <c r="I38" s="457">
        <v>4338</v>
      </c>
    </row>
    <row r="39" spans="2:9" ht="20.25" customHeight="1">
      <c r="B39" s="1348" t="s">
        <v>381</v>
      </c>
      <c r="C39" s="1348"/>
      <c r="D39" s="1348"/>
      <c r="E39" s="1348"/>
      <c r="F39" s="1348"/>
      <c r="G39" s="1348"/>
      <c r="H39" s="1348"/>
      <c r="I39" s="1348"/>
    </row>
    <row r="40" spans="2:9" ht="20.100000000000001" customHeight="1">
      <c r="B40" s="452" t="s">
        <v>380</v>
      </c>
      <c r="C40" s="259" t="s">
        <v>14</v>
      </c>
      <c r="D40" s="259" t="s">
        <v>14</v>
      </c>
      <c r="E40" s="259">
        <v>128</v>
      </c>
      <c r="F40" s="259" t="s">
        <v>14</v>
      </c>
      <c r="G40" s="259" t="s">
        <v>14</v>
      </c>
      <c r="H40" s="259" t="s">
        <v>14</v>
      </c>
      <c r="I40" s="458">
        <v>128</v>
      </c>
    </row>
    <row r="41" spans="2:9" ht="20.100000000000001" customHeight="1">
      <c r="B41" s="452" t="s">
        <v>379</v>
      </c>
      <c r="C41" s="259" t="s">
        <v>14</v>
      </c>
      <c r="D41" s="259" t="s">
        <v>382</v>
      </c>
      <c r="E41" s="259">
        <v>115</v>
      </c>
      <c r="F41" s="259" t="s">
        <v>14</v>
      </c>
      <c r="G41" s="259" t="s">
        <v>14</v>
      </c>
      <c r="H41" s="259" t="s">
        <v>14</v>
      </c>
      <c r="I41" s="458">
        <v>115</v>
      </c>
    </row>
    <row r="42" spans="2:9" ht="20.100000000000001" customHeight="1">
      <c r="B42" s="452" t="s">
        <v>378</v>
      </c>
      <c r="C42" s="259" t="s">
        <v>14</v>
      </c>
      <c r="D42" s="259" t="s">
        <v>382</v>
      </c>
      <c r="E42" s="259">
        <v>95</v>
      </c>
      <c r="F42" s="259" t="s">
        <v>14</v>
      </c>
      <c r="G42" s="259" t="s">
        <v>14</v>
      </c>
      <c r="H42" s="259" t="s">
        <v>14</v>
      </c>
      <c r="I42" s="458">
        <v>95</v>
      </c>
    </row>
    <row r="43" spans="2:9" ht="20.100000000000001" customHeight="1">
      <c r="B43" s="452" t="s">
        <v>377</v>
      </c>
      <c r="C43" s="259" t="s">
        <v>14</v>
      </c>
      <c r="D43" s="259" t="s">
        <v>14</v>
      </c>
      <c r="E43" s="259">
        <v>93</v>
      </c>
      <c r="F43" s="259" t="s">
        <v>14</v>
      </c>
      <c r="G43" s="259" t="s">
        <v>14</v>
      </c>
      <c r="H43" s="259" t="s">
        <v>14</v>
      </c>
      <c r="I43" s="458">
        <v>93</v>
      </c>
    </row>
    <row r="44" spans="2:9" ht="20.100000000000001" customHeight="1">
      <c r="B44" s="1127" t="s">
        <v>880</v>
      </c>
      <c r="C44" s="444" t="s">
        <v>14</v>
      </c>
      <c r="D44" s="433" t="s">
        <v>14</v>
      </c>
      <c r="E44" s="433">
        <v>90</v>
      </c>
      <c r="F44" s="433"/>
      <c r="G44" s="433"/>
      <c r="H44" s="433"/>
      <c r="I44" s="457">
        <v>90</v>
      </c>
    </row>
    <row r="46" spans="2:9" ht="20.100000000000001" customHeight="1">
      <c r="B46" s="446" t="s">
        <v>388</v>
      </c>
      <c r="C46" s="1342" t="s">
        <v>1129</v>
      </c>
      <c r="D46" s="1342"/>
      <c r="E46" s="1342"/>
      <c r="F46" s="1342"/>
      <c r="G46" s="1342"/>
      <c r="H46" s="1342"/>
      <c r="I46" s="1342"/>
    </row>
    <row r="47" spans="2:9" s="1029" customFormat="1" ht="52.5" customHeight="1">
      <c r="B47" s="1130" t="s">
        <v>357</v>
      </c>
      <c r="C47" s="1128" t="s">
        <v>364</v>
      </c>
      <c r="D47" s="1128" t="s">
        <v>307</v>
      </c>
      <c r="E47" s="1128" t="s">
        <v>363</v>
      </c>
      <c r="F47" s="1128" t="s">
        <v>362</v>
      </c>
      <c r="G47" s="1128" t="s">
        <v>329</v>
      </c>
      <c r="H47" s="1128" t="s">
        <v>320</v>
      </c>
      <c r="I47" s="1128" t="s">
        <v>36</v>
      </c>
    </row>
    <row r="48" spans="2:9" s="1029" customFormat="1" ht="30.75" customHeight="1">
      <c r="B48" s="1127" t="s">
        <v>376</v>
      </c>
      <c r="C48" s="444" t="s">
        <v>14</v>
      </c>
      <c r="D48" s="433">
        <v>148</v>
      </c>
      <c r="E48" s="433">
        <v>12</v>
      </c>
      <c r="F48" s="433">
        <v>372</v>
      </c>
      <c r="G48" s="433">
        <v>237</v>
      </c>
      <c r="H48" s="433" t="s">
        <v>14</v>
      </c>
      <c r="I48" s="457">
        <v>769</v>
      </c>
    </row>
    <row r="49" spans="2:9" s="1029" customFormat="1" ht="17.25" customHeight="1">
      <c r="B49" s="276" t="s">
        <v>371</v>
      </c>
      <c r="C49" s="419" t="s">
        <v>14</v>
      </c>
      <c r="D49" s="279">
        <v>-3</v>
      </c>
      <c r="E49" s="279">
        <v>-5</v>
      </c>
      <c r="F49" s="279">
        <v>-3</v>
      </c>
      <c r="G49" s="279">
        <v>2</v>
      </c>
      <c r="H49" s="279" t="s">
        <v>14</v>
      </c>
      <c r="I49" s="449">
        <v>-9</v>
      </c>
    </row>
    <row r="50" spans="2:9" s="1029" customFormat="1" ht="17.25" customHeight="1">
      <c r="B50" s="276" t="s">
        <v>370</v>
      </c>
      <c r="C50" s="419" t="s">
        <v>14</v>
      </c>
      <c r="D50" s="279">
        <v>81</v>
      </c>
      <c r="E50" s="279" t="s">
        <v>14</v>
      </c>
      <c r="F50" s="279">
        <v>3</v>
      </c>
      <c r="G50" s="279" t="s">
        <v>14</v>
      </c>
      <c r="H50" s="279" t="s">
        <v>14</v>
      </c>
      <c r="I50" s="449">
        <v>84</v>
      </c>
    </row>
    <row r="51" spans="2:9" s="1029" customFormat="1" ht="17.25" customHeight="1">
      <c r="B51" s="276" t="s">
        <v>369</v>
      </c>
      <c r="C51" s="419" t="s">
        <v>14</v>
      </c>
      <c r="D51" s="279">
        <v>9</v>
      </c>
      <c r="E51" s="279" t="s">
        <v>14</v>
      </c>
      <c r="F51" s="279" t="s">
        <v>14</v>
      </c>
      <c r="G51" s="279" t="s">
        <v>14</v>
      </c>
      <c r="H51" s="279" t="s">
        <v>14</v>
      </c>
      <c r="I51" s="449">
        <v>9</v>
      </c>
    </row>
    <row r="52" spans="2:9" s="1029" customFormat="1" ht="17.25" customHeight="1">
      <c r="B52" s="276" t="s">
        <v>368</v>
      </c>
      <c r="C52" s="419" t="s">
        <v>14</v>
      </c>
      <c r="D52" s="279">
        <v>-1</v>
      </c>
      <c r="E52" s="279" t="s">
        <v>14</v>
      </c>
      <c r="F52" s="279" t="s">
        <v>14</v>
      </c>
      <c r="G52" s="279" t="s">
        <v>14</v>
      </c>
      <c r="H52" s="279" t="s">
        <v>14</v>
      </c>
      <c r="I52" s="449">
        <v>-1</v>
      </c>
    </row>
    <row r="53" spans="2:9" s="1029" customFormat="1" ht="17.25" customHeight="1">
      <c r="B53" s="276" t="s">
        <v>367</v>
      </c>
      <c r="C53" s="419" t="s">
        <v>14</v>
      </c>
      <c r="D53" s="279">
        <v>-9</v>
      </c>
      <c r="E53" s="279" t="s">
        <v>14</v>
      </c>
      <c r="F53" s="279">
        <v>-51</v>
      </c>
      <c r="G53" s="279">
        <v>-13</v>
      </c>
      <c r="H53" s="279" t="s">
        <v>14</v>
      </c>
      <c r="I53" s="449">
        <v>-73</v>
      </c>
    </row>
    <row r="54" spans="2:9" s="1029" customFormat="1" ht="30.75" customHeight="1">
      <c r="B54" s="1127" t="s">
        <v>375</v>
      </c>
      <c r="C54" s="444" t="s">
        <v>14</v>
      </c>
      <c r="D54" s="433">
        <v>225</v>
      </c>
      <c r="E54" s="433">
        <v>7</v>
      </c>
      <c r="F54" s="433">
        <v>321</v>
      </c>
      <c r="G54" s="433">
        <v>226</v>
      </c>
      <c r="H54" s="433" t="s">
        <v>14</v>
      </c>
      <c r="I54" s="457">
        <v>779</v>
      </c>
    </row>
    <row r="55" spans="2:9" s="1029" customFormat="1" ht="17.25" customHeight="1">
      <c r="B55" s="276" t="s">
        <v>371</v>
      </c>
      <c r="C55" s="419" t="s">
        <v>14</v>
      </c>
      <c r="D55" s="279">
        <v>34</v>
      </c>
      <c r="E55" s="279">
        <v>6</v>
      </c>
      <c r="F55" s="279">
        <v>-11</v>
      </c>
      <c r="G55" s="279">
        <v>-42</v>
      </c>
      <c r="H55" s="279" t="s">
        <v>14</v>
      </c>
      <c r="I55" s="449">
        <v>-13</v>
      </c>
    </row>
    <row r="56" spans="2:9" s="1029" customFormat="1" ht="17.25" customHeight="1">
      <c r="B56" s="276" t="s">
        <v>370</v>
      </c>
      <c r="C56" s="419" t="s">
        <v>14</v>
      </c>
      <c r="D56" s="279" t="s">
        <v>14</v>
      </c>
      <c r="E56" s="279" t="s">
        <v>14</v>
      </c>
      <c r="F56" s="279" t="s">
        <v>14</v>
      </c>
      <c r="G56" s="279" t="s">
        <v>14</v>
      </c>
      <c r="H56" s="279" t="s">
        <v>14</v>
      </c>
      <c r="I56" s="449" t="s">
        <v>14</v>
      </c>
    </row>
    <row r="57" spans="2:9" s="1029" customFormat="1" ht="17.25" customHeight="1">
      <c r="B57" s="276" t="s">
        <v>369</v>
      </c>
      <c r="C57" s="419" t="s">
        <v>14</v>
      </c>
      <c r="D57" s="279">
        <v>6</v>
      </c>
      <c r="E57" s="279" t="s">
        <v>14</v>
      </c>
      <c r="F57" s="279" t="s">
        <v>14</v>
      </c>
      <c r="G57" s="279" t="s">
        <v>14</v>
      </c>
      <c r="H57" s="279" t="s">
        <v>14</v>
      </c>
      <c r="I57" s="449">
        <v>6</v>
      </c>
    </row>
    <row r="58" spans="2:9" s="1029" customFormat="1" ht="17.25" customHeight="1">
      <c r="B58" s="276" t="s">
        <v>368</v>
      </c>
      <c r="C58" s="419" t="s">
        <v>14</v>
      </c>
      <c r="D58" s="279">
        <v>-2</v>
      </c>
      <c r="E58" s="279" t="s">
        <v>14</v>
      </c>
      <c r="F58" s="279" t="s">
        <v>14</v>
      </c>
      <c r="G58" s="279" t="s">
        <v>14</v>
      </c>
      <c r="H58" s="279" t="s">
        <v>14</v>
      </c>
      <c r="I58" s="449">
        <v>-2</v>
      </c>
    </row>
    <row r="59" spans="2:9" s="1029" customFormat="1" ht="17.25" customHeight="1">
      <c r="B59" s="276" t="s">
        <v>367</v>
      </c>
      <c r="C59" s="419" t="s">
        <v>14</v>
      </c>
      <c r="D59" s="279">
        <v>-17</v>
      </c>
      <c r="E59" s="279" t="s">
        <v>14</v>
      </c>
      <c r="F59" s="279">
        <v>-50</v>
      </c>
      <c r="G59" s="279">
        <v>-14</v>
      </c>
      <c r="H59" s="279" t="s">
        <v>14</v>
      </c>
      <c r="I59" s="449">
        <v>-81</v>
      </c>
    </row>
    <row r="60" spans="2:9" s="1029" customFormat="1" ht="30.75" customHeight="1">
      <c r="B60" s="1127" t="s">
        <v>373</v>
      </c>
      <c r="C60" s="444" t="s">
        <v>14</v>
      </c>
      <c r="D60" s="433">
        <v>246</v>
      </c>
      <c r="E60" s="433">
        <v>13</v>
      </c>
      <c r="F60" s="433">
        <v>260</v>
      </c>
      <c r="G60" s="433">
        <v>170</v>
      </c>
      <c r="H60" s="433" t="s">
        <v>14</v>
      </c>
      <c r="I60" s="457">
        <v>689</v>
      </c>
    </row>
    <row r="61" spans="2:9" s="1029" customFormat="1" ht="17.25" customHeight="1">
      <c r="B61" s="276" t="s">
        <v>371</v>
      </c>
      <c r="C61" s="419" t="s">
        <v>14</v>
      </c>
      <c r="D61" s="279">
        <v>42</v>
      </c>
      <c r="E61" s="279" t="s">
        <v>14</v>
      </c>
      <c r="F61" s="279">
        <v>58</v>
      </c>
      <c r="G61" s="279">
        <v>-1</v>
      </c>
      <c r="H61" s="279" t="s">
        <v>14</v>
      </c>
      <c r="I61" s="449">
        <v>99</v>
      </c>
    </row>
    <row r="62" spans="2:9" s="1029" customFormat="1" ht="17.25" customHeight="1">
      <c r="B62" s="276" t="s">
        <v>370</v>
      </c>
      <c r="C62" s="419" t="s">
        <v>14</v>
      </c>
      <c r="D62" s="279">
        <v>15</v>
      </c>
      <c r="E62" s="279" t="s">
        <v>14</v>
      </c>
      <c r="F62" s="279" t="s">
        <v>14</v>
      </c>
      <c r="G62" s="279" t="s">
        <v>14</v>
      </c>
      <c r="H62" s="279" t="s">
        <v>14</v>
      </c>
      <c r="I62" s="449">
        <v>15</v>
      </c>
    </row>
    <row r="63" spans="2:9" s="1029" customFormat="1" ht="17.25" customHeight="1">
      <c r="B63" s="276" t="s">
        <v>369</v>
      </c>
      <c r="C63" s="419" t="s">
        <v>14</v>
      </c>
      <c r="D63" s="279" t="s">
        <v>14</v>
      </c>
      <c r="E63" s="279" t="s">
        <v>14</v>
      </c>
      <c r="F63" s="279">
        <v>167</v>
      </c>
      <c r="G63" s="279" t="s">
        <v>14</v>
      </c>
      <c r="H63" s="279" t="s">
        <v>14</v>
      </c>
      <c r="I63" s="449">
        <v>167</v>
      </c>
    </row>
    <row r="64" spans="2:9" s="1029" customFormat="1" ht="17.25" customHeight="1">
      <c r="B64" s="276" t="s">
        <v>368</v>
      </c>
      <c r="C64" s="419" t="s">
        <v>14</v>
      </c>
      <c r="D64" s="279">
        <v>-2</v>
      </c>
      <c r="E64" s="279" t="s">
        <v>14</v>
      </c>
      <c r="F64" s="279" t="s">
        <v>14</v>
      </c>
      <c r="G64" s="279" t="s">
        <v>14</v>
      </c>
      <c r="H64" s="279" t="s">
        <v>14</v>
      </c>
      <c r="I64" s="449">
        <v>-2</v>
      </c>
    </row>
    <row r="65" spans="1:9" s="1029" customFormat="1" ht="17.25" customHeight="1">
      <c r="B65" s="276" t="s">
        <v>367</v>
      </c>
      <c r="C65" s="419" t="s">
        <v>14</v>
      </c>
      <c r="D65" s="279">
        <v>-25</v>
      </c>
      <c r="E65" s="279" t="s">
        <v>14</v>
      </c>
      <c r="F65" s="279">
        <v>-53</v>
      </c>
      <c r="G65" s="279">
        <v>-12</v>
      </c>
      <c r="H65" s="279" t="s">
        <v>14</v>
      </c>
      <c r="I65" s="449">
        <v>-90</v>
      </c>
    </row>
    <row r="66" spans="1:9" s="1029" customFormat="1" ht="30.75" customHeight="1">
      <c r="B66" s="1127" t="s">
        <v>372</v>
      </c>
      <c r="C66" s="444" t="s">
        <v>14</v>
      </c>
      <c r="D66" s="433">
        <v>276</v>
      </c>
      <c r="E66" s="433">
        <v>13</v>
      </c>
      <c r="F66" s="433">
        <v>432</v>
      </c>
      <c r="G66" s="433">
        <v>157</v>
      </c>
      <c r="H66" s="433" t="s">
        <v>14</v>
      </c>
      <c r="I66" s="457">
        <v>878</v>
      </c>
    </row>
    <row r="67" spans="1:9" s="1029" customFormat="1" ht="17.25" customHeight="1">
      <c r="B67" s="276" t="s">
        <v>371</v>
      </c>
      <c r="C67" s="419" t="s">
        <v>352</v>
      </c>
      <c r="D67" s="279">
        <v>16</v>
      </c>
      <c r="E67" s="279" t="s">
        <v>352</v>
      </c>
      <c r="F67" s="279">
        <v>44</v>
      </c>
      <c r="G67" s="279">
        <v>-6</v>
      </c>
      <c r="H67" s="279" t="s">
        <v>352</v>
      </c>
      <c r="I67" s="449">
        <v>54</v>
      </c>
    </row>
    <row r="68" spans="1:9" s="1029" customFormat="1" ht="17.25" customHeight="1">
      <c r="B68" s="276" t="s">
        <v>370</v>
      </c>
      <c r="C68" s="419" t="s">
        <v>352</v>
      </c>
      <c r="D68" s="279">
        <v>12</v>
      </c>
      <c r="E68" s="279" t="s">
        <v>352</v>
      </c>
      <c r="F68" s="279" t="s">
        <v>352</v>
      </c>
      <c r="G68" s="279" t="s">
        <v>352</v>
      </c>
      <c r="H68" s="279" t="s">
        <v>352</v>
      </c>
      <c r="I68" s="449">
        <v>12</v>
      </c>
    </row>
    <row r="69" spans="1:9" s="1029" customFormat="1" ht="17.25" customHeight="1">
      <c r="B69" s="276" t="s">
        <v>369</v>
      </c>
      <c r="C69" s="419" t="s">
        <v>352</v>
      </c>
      <c r="D69" s="279">
        <v>4</v>
      </c>
      <c r="E69" s="279" t="s">
        <v>352</v>
      </c>
      <c r="F69" s="279" t="s">
        <v>352</v>
      </c>
      <c r="G69" s="279" t="s">
        <v>352</v>
      </c>
      <c r="H69" s="279" t="s">
        <v>352</v>
      </c>
      <c r="I69" s="449">
        <v>4</v>
      </c>
    </row>
    <row r="70" spans="1:9" s="1029" customFormat="1" ht="17.25" customHeight="1">
      <c r="B70" s="276" t="s">
        <v>368</v>
      </c>
      <c r="C70" s="419" t="s">
        <v>352</v>
      </c>
      <c r="D70" s="279" t="s">
        <v>352</v>
      </c>
      <c r="E70" s="279" t="s">
        <v>352</v>
      </c>
      <c r="F70" s="279" t="s">
        <v>352</v>
      </c>
      <c r="G70" s="279" t="s">
        <v>352</v>
      </c>
      <c r="H70" s="279" t="s">
        <v>352</v>
      </c>
      <c r="I70" s="449" t="s">
        <v>14</v>
      </c>
    </row>
    <row r="71" spans="1:9" s="1029" customFormat="1" ht="17.25" customHeight="1">
      <c r="B71" s="276" t="s">
        <v>367</v>
      </c>
      <c r="C71" s="419" t="s">
        <v>352</v>
      </c>
      <c r="D71" s="279">
        <v>-24</v>
      </c>
      <c r="E71" s="279">
        <v>-2</v>
      </c>
      <c r="F71" s="279">
        <v>-66</v>
      </c>
      <c r="G71" s="279">
        <v>-11</v>
      </c>
      <c r="H71" s="279" t="s">
        <v>352</v>
      </c>
      <c r="I71" s="449">
        <v>-103</v>
      </c>
    </row>
    <row r="72" spans="1:9" s="1029" customFormat="1" ht="30.75" customHeight="1">
      <c r="B72" s="1127" t="s">
        <v>366</v>
      </c>
      <c r="C72" s="444" t="s">
        <v>14</v>
      </c>
      <c r="D72" s="433">
        <v>284</v>
      </c>
      <c r="E72" s="433">
        <v>11</v>
      </c>
      <c r="F72" s="433">
        <v>410</v>
      </c>
      <c r="G72" s="433">
        <v>140</v>
      </c>
      <c r="H72" s="433" t="s">
        <v>14</v>
      </c>
      <c r="I72" s="457">
        <v>845</v>
      </c>
    </row>
    <row r="73" spans="1:9" s="1029" customFormat="1" ht="17.25" customHeight="1">
      <c r="B73" s="276" t="s">
        <v>371</v>
      </c>
      <c r="C73" s="419" t="s">
        <v>352</v>
      </c>
      <c r="D73" s="279">
        <v>54</v>
      </c>
      <c r="E73" s="279"/>
      <c r="F73" s="279">
        <v>57</v>
      </c>
      <c r="G73" s="279">
        <v>-3</v>
      </c>
      <c r="H73" s="279"/>
      <c r="I73" s="449">
        <v>108</v>
      </c>
    </row>
    <row r="74" spans="1:9" s="1029" customFormat="1" ht="17.25" customHeight="1">
      <c r="B74" s="276" t="s">
        <v>370</v>
      </c>
      <c r="C74" s="419" t="s">
        <v>352</v>
      </c>
      <c r="D74" s="279" t="s">
        <v>352</v>
      </c>
      <c r="E74" s="279" t="s">
        <v>352</v>
      </c>
      <c r="F74" s="279" t="s">
        <v>352</v>
      </c>
      <c r="G74" s="279" t="s">
        <v>352</v>
      </c>
      <c r="H74" s="279" t="s">
        <v>352</v>
      </c>
      <c r="I74" s="449" t="s">
        <v>352</v>
      </c>
    </row>
    <row r="75" spans="1:9" s="1029" customFormat="1" ht="17.25" customHeight="1">
      <c r="B75" s="276" t="s">
        <v>369</v>
      </c>
      <c r="C75" s="419" t="s">
        <v>352</v>
      </c>
      <c r="D75" s="279">
        <v>10</v>
      </c>
      <c r="E75" s="279" t="s">
        <v>352</v>
      </c>
      <c r="F75" s="279" t="s">
        <v>352</v>
      </c>
      <c r="G75" s="279" t="s">
        <v>352</v>
      </c>
      <c r="H75" s="279" t="s">
        <v>352</v>
      </c>
      <c r="I75" s="449">
        <v>10</v>
      </c>
    </row>
    <row r="76" spans="1:9" s="1029" customFormat="1" ht="17.25" customHeight="1">
      <c r="B76" s="276" t="s">
        <v>368</v>
      </c>
      <c r="C76" s="419" t="s">
        <v>352</v>
      </c>
      <c r="D76" s="279">
        <v>-5</v>
      </c>
      <c r="E76" s="279" t="s">
        <v>352</v>
      </c>
      <c r="F76" s="279" t="s">
        <v>352</v>
      </c>
      <c r="G76" s="279" t="s">
        <v>352</v>
      </c>
      <c r="H76" s="279" t="s">
        <v>352</v>
      </c>
      <c r="I76" s="449">
        <v>-5</v>
      </c>
    </row>
    <row r="77" spans="1:9" s="1029" customFormat="1" ht="17.25" customHeight="1">
      <c r="B77" s="276" t="s">
        <v>367</v>
      </c>
      <c r="C77" s="419" t="s">
        <v>352</v>
      </c>
      <c r="D77" s="279">
        <v>-26</v>
      </c>
      <c r="E77" s="279">
        <v>-2</v>
      </c>
      <c r="F77" s="279">
        <v>-54</v>
      </c>
      <c r="G77" s="279">
        <v>-8</v>
      </c>
      <c r="H77" s="279" t="s">
        <v>352</v>
      </c>
      <c r="I77" s="449">
        <v>-90</v>
      </c>
    </row>
    <row r="78" spans="1:9" s="1029" customFormat="1" ht="30.75" customHeight="1">
      <c r="B78" s="1127" t="s">
        <v>879</v>
      </c>
      <c r="C78" s="444" t="s">
        <v>352</v>
      </c>
      <c r="D78" s="433">
        <v>317</v>
      </c>
      <c r="E78" s="433">
        <v>9</v>
      </c>
      <c r="F78" s="433">
        <v>413</v>
      </c>
      <c r="G78" s="433">
        <v>129</v>
      </c>
      <c r="H78" s="433" t="s">
        <v>352</v>
      </c>
      <c r="I78" s="457">
        <v>868</v>
      </c>
    </row>
    <row r="79" spans="1:9" s="1029" customFormat="1" ht="30.75" customHeight="1">
      <c r="A79" s="569"/>
      <c r="B79" s="1135"/>
      <c r="C79" s="1136"/>
      <c r="D79" s="1136"/>
      <c r="E79" s="1136"/>
      <c r="F79" s="1136"/>
      <c r="G79" s="1136"/>
      <c r="H79" s="1136"/>
      <c r="I79" s="1136"/>
    </row>
    <row r="80" spans="1:9" ht="15.75" customHeight="1">
      <c r="B80" s="278" t="s">
        <v>387</v>
      </c>
      <c r="C80" s="1342" t="s">
        <v>1137</v>
      </c>
      <c r="D80" s="1342"/>
      <c r="E80" s="1342"/>
      <c r="F80" s="1342"/>
      <c r="G80" s="1342"/>
      <c r="H80" s="1342"/>
      <c r="I80" s="1342"/>
    </row>
    <row r="81" spans="2:12" s="1029" customFormat="1" ht="50.25" customHeight="1">
      <c r="B81" s="1130" t="s">
        <v>357</v>
      </c>
      <c r="C81" s="1128" t="s">
        <v>364</v>
      </c>
      <c r="D81" s="1128" t="s">
        <v>307</v>
      </c>
      <c r="E81" s="1128" t="s">
        <v>363</v>
      </c>
      <c r="F81" s="1128" t="s">
        <v>362</v>
      </c>
      <c r="G81" s="1128" t="s">
        <v>329</v>
      </c>
      <c r="H81" s="1128" t="s">
        <v>320</v>
      </c>
      <c r="I81" s="1128" t="s">
        <v>36</v>
      </c>
    </row>
    <row r="82" spans="2:12" ht="18.75" customHeight="1">
      <c r="B82" s="400" t="s">
        <v>361</v>
      </c>
      <c r="C82" s="400"/>
      <c r="D82" s="400"/>
      <c r="E82" s="400"/>
      <c r="F82" s="400"/>
      <c r="G82" s="400"/>
      <c r="H82" s="400"/>
      <c r="I82" s="400"/>
    </row>
    <row r="83" spans="2:12" ht="18" customHeight="1">
      <c r="B83" s="430" t="s">
        <v>357</v>
      </c>
      <c r="C83" s="428">
        <v>1043</v>
      </c>
      <c r="D83" s="428">
        <v>251</v>
      </c>
      <c r="E83" s="428">
        <v>1695</v>
      </c>
      <c r="F83" s="428">
        <v>648</v>
      </c>
      <c r="G83" s="428">
        <v>314</v>
      </c>
      <c r="H83" s="428">
        <v>207</v>
      </c>
      <c r="I83" s="428">
        <v>4158</v>
      </c>
    </row>
    <row r="84" spans="2:12" s="1029" customFormat="1" ht="15.75" customHeight="1">
      <c r="B84" s="276" t="s">
        <v>354</v>
      </c>
      <c r="C84" s="419">
        <v>1043</v>
      </c>
      <c r="D84" s="279">
        <v>26</v>
      </c>
      <c r="E84" s="279">
        <v>1688</v>
      </c>
      <c r="F84" s="279">
        <v>327</v>
      </c>
      <c r="G84" s="279">
        <v>88</v>
      </c>
      <c r="H84" s="279">
        <v>207</v>
      </c>
      <c r="I84" s="449">
        <v>3379</v>
      </c>
    </row>
    <row r="85" spans="2:12" s="1029" customFormat="1" ht="15.75" customHeight="1">
      <c r="B85" s="276" t="s">
        <v>353</v>
      </c>
      <c r="C85" s="419" t="s">
        <v>14</v>
      </c>
      <c r="D85" s="279">
        <v>225</v>
      </c>
      <c r="E85" s="279">
        <v>7</v>
      </c>
      <c r="F85" s="279">
        <v>321</v>
      </c>
      <c r="G85" s="279">
        <v>226</v>
      </c>
      <c r="H85" s="279" t="s">
        <v>14</v>
      </c>
      <c r="I85" s="449">
        <v>779</v>
      </c>
    </row>
    <row r="86" spans="2:12" ht="15.75" customHeight="1">
      <c r="B86" s="430" t="s">
        <v>356</v>
      </c>
      <c r="C86" s="428">
        <v>446</v>
      </c>
      <c r="D86" s="428">
        <v>136</v>
      </c>
      <c r="E86" s="428">
        <v>934</v>
      </c>
      <c r="F86" s="428">
        <v>512</v>
      </c>
      <c r="G86" s="428">
        <v>136</v>
      </c>
      <c r="H86" s="428">
        <v>17</v>
      </c>
      <c r="I86" s="428">
        <v>2181</v>
      </c>
    </row>
    <row r="87" spans="2:12" s="1029" customFormat="1" ht="15.75" customHeight="1">
      <c r="B87" s="276" t="s">
        <v>354</v>
      </c>
      <c r="C87" s="419">
        <v>446</v>
      </c>
      <c r="D87" s="279">
        <v>16</v>
      </c>
      <c r="E87" s="279">
        <v>930</v>
      </c>
      <c r="F87" s="279">
        <v>252</v>
      </c>
      <c r="G87" s="279">
        <v>54</v>
      </c>
      <c r="H87" s="279">
        <v>17</v>
      </c>
      <c r="I87" s="449">
        <v>1715</v>
      </c>
    </row>
    <row r="88" spans="2:12" s="1029" customFormat="1" ht="15.75" customHeight="1">
      <c r="B88" s="276" t="s">
        <v>353</v>
      </c>
      <c r="C88" s="419" t="s">
        <v>14</v>
      </c>
      <c r="D88" s="279">
        <v>120</v>
      </c>
      <c r="E88" s="279">
        <v>4</v>
      </c>
      <c r="F88" s="279">
        <v>260</v>
      </c>
      <c r="G88" s="279">
        <v>82</v>
      </c>
      <c r="H88" s="279" t="s">
        <v>14</v>
      </c>
      <c r="I88" s="449">
        <v>466</v>
      </c>
      <c r="L88" s="1029" t="s">
        <v>19</v>
      </c>
    </row>
    <row r="89" spans="2:12" s="1029" customFormat="1" ht="15.75" customHeight="1">
      <c r="B89" s="430" t="s">
        <v>355</v>
      </c>
      <c r="C89" s="428">
        <v>597</v>
      </c>
      <c r="D89" s="428">
        <v>115</v>
      </c>
      <c r="E89" s="428">
        <v>761</v>
      </c>
      <c r="F89" s="428">
        <v>136</v>
      </c>
      <c r="G89" s="428">
        <v>178</v>
      </c>
      <c r="H89" s="428">
        <v>190</v>
      </c>
      <c r="I89" s="428">
        <v>1977</v>
      </c>
    </row>
    <row r="90" spans="2:12" s="1029" customFormat="1" ht="15.75" customHeight="1">
      <c r="B90" s="276" t="s">
        <v>354</v>
      </c>
      <c r="C90" s="419">
        <v>597</v>
      </c>
      <c r="D90" s="279">
        <v>10</v>
      </c>
      <c r="E90" s="279">
        <v>758</v>
      </c>
      <c r="F90" s="279">
        <v>75</v>
      </c>
      <c r="G90" s="279">
        <v>34</v>
      </c>
      <c r="H90" s="279">
        <v>190</v>
      </c>
      <c r="I90" s="449">
        <v>1664</v>
      </c>
    </row>
    <row r="91" spans="2:12" s="1029" customFormat="1" ht="15.75" customHeight="1">
      <c r="B91" s="276" t="s">
        <v>353</v>
      </c>
      <c r="C91" s="419" t="s">
        <v>14</v>
      </c>
      <c r="D91" s="279">
        <v>105</v>
      </c>
      <c r="E91" s="279">
        <v>3</v>
      </c>
      <c r="F91" s="279">
        <v>61</v>
      </c>
      <c r="G91" s="279">
        <v>144</v>
      </c>
      <c r="H91" s="279" t="s">
        <v>14</v>
      </c>
      <c r="I91" s="449">
        <v>313</v>
      </c>
    </row>
    <row r="92" spans="2:12" ht="18.75" customHeight="1">
      <c r="B92" s="400" t="s">
        <v>360</v>
      </c>
      <c r="C92" s="400"/>
      <c r="D92" s="400"/>
      <c r="E92" s="400"/>
      <c r="F92" s="400"/>
      <c r="G92" s="400"/>
      <c r="H92" s="400"/>
      <c r="I92" s="400"/>
    </row>
    <row r="93" spans="2:12" s="1029" customFormat="1" ht="18" customHeight="1">
      <c r="B93" s="430" t="s">
        <v>357</v>
      </c>
      <c r="C93" s="428">
        <v>976</v>
      </c>
      <c r="D93" s="428">
        <v>269</v>
      </c>
      <c r="E93" s="428">
        <v>1463</v>
      </c>
      <c r="F93" s="428">
        <v>1311</v>
      </c>
      <c r="G93" s="428">
        <v>271</v>
      </c>
      <c r="H93" s="428">
        <v>205</v>
      </c>
      <c r="I93" s="428">
        <v>4495</v>
      </c>
    </row>
    <row r="94" spans="2:12" s="1029" customFormat="1" ht="15.75" customHeight="1">
      <c r="B94" s="276" t="s">
        <v>354</v>
      </c>
      <c r="C94" s="419">
        <v>976</v>
      </c>
      <c r="D94" s="279">
        <v>23</v>
      </c>
      <c r="E94" s="279">
        <v>1.45</v>
      </c>
      <c r="F94" s="279">
        <v>1.0509999999999999</v>
      </c>
      <c r="G94" s="279">
        <v>101</v>
      </c>
      <c r="H94" s="279">
        <v>205</v>
      </c>
      <c r="I94" s="449">
        <v>3806</v>
      </c>
    </row>
    <row r="95" spans="2:12" s="1029" customFormat="1" ht="15.75" customHeight="1">
      <c r="B95" s="276" t="s">
        <v>353</v>
      </c>
      <c r="C95" s="419" t="s">
        <v>14</v>
      </c>
      <c r="D95" s="279">
        <v>246</v>
      </c>
      <c r="E95" s="279">
        <v>13</v>
      </c>
      <c r="F95" s="279">
        <v>260</v>
      </c>
      <c r="G95" s="279">
        <v>170</v>
      </c>
      <c r="H95" s="279" t="s">
        <v>14</v>
      </c>
      <c r="I95" s="449">
        <v>689</v>
      </c>
    </row>
    <row r="96" spans="2:12" s="1029" customFormat="1" ht="15.75" customHeight="1">
      <c r="B96" s="430" t="s">
        <v>356</v>
      </c>
      <c r="C96" s="428">
        <v>445</v>
      </c>
      <c r="D96" s="428">
        <v>151</v>
      </c>
      <c r="E96" s="428">
        <v>836</v>
      </c>
      <c r="F96" s="428">
        <v>1061</v>
      </c>
      <c r="G96" s="428">
        <v>145</v>
      </c>
      <c r="H96" s="428">
        <v>17</v>
      </c>
      <c r="I96" s="428">
        <v>2655</v>
      </c>
    </row>
    <row r="97" spans="2:9" s="1029" customFormat="1" ht="15.75" customHeight="1">
      <c r="B97" s="276" t="s">
        <v>354</v>
      </c>
      <c r="C97" s="419">
        <v>445</v>
      </c>
      <c r="D97" s="279">
        <v>15</v>
      </c>
      <c r="E97" s="279">
        <v>833</v>
      </c>
      <c r="F97" s="279">
        <v>846</v>
      </c>
      <c r="G97" s="279">
        <v>71</v>
      </c>
      <c r="H97" s="279">
        <v>17</v>
      </c>
      <c r="I97" s="449">
        <v>2227</v>
      </c>
    </row>
    <row r="98" spans="2:9" s="1029" customFormat="1" ht="15.75" customHeight="1">
      <c r="B98" s="276" t="s">
        <v>353</v>
      </c>
      <c r="C98" s="419" t="s">
        <v>14</v>
      </c>
      <c r="D98" s="279">
        <v>136</v>
      </c>
      <c r="E98" s="279">
        <v>3</v>
      </c>
      <c r="F98" s="279">
        <v>215</v>
      </c>
      <c r="G98" s="279">
        <v>74</v>
      </c>
      <c r="H98" s="279" t="s">
        <v>14</v>
      </c>
      <c r="I98" s="449">
        <v>428</v>
      </c>
    </row>
    <row r="99" spans="2:9" s="1029" customFormat="1" ht="15.75" customHeight="1">
      <c r="B99" s="430" t="s">
        <v>355</v>
      </c>
      <c r="C99" s="428">
        <v>531</v>
      </c>
      <c r="D99" s="428">
        <v>118</v>
      </c>
      <c r="E99" s="428">
        <v>627</v>
      </c>
      <c r="F99" s="428">
        <v>250</v>
      </c>
      <c r="G99" s="428">
        <v>126</v>
      </c>
      <c r="H99" s="428">
        <v>188</v>
      </c>
      <c r="I99" s="428">
        <v>1.84</v>
      </c>
    </row>
    <row r="100" spans="2:9" s="1029" customFormat="1" ht="15.75" customHeight="1">
      <c r="B100" s="276" t="s">
        <v>354</v>
      </c>
      <c r="C100" s="419">
        <v>531</v>
      </c>
      <c r="D100" s="279">
        <v>8</v>
      </c>
      <c r="E100" s="279">
        <v>617</v>
      </c>
      <c r="F100" s="279">
        <v>205</v>
      </c>
      <c r="G100" s="279">
        <v>30</v>
      </c>
      <c r="H100" s="279">
        <v>188</v>
      </c>
      <c r="I100" s="449">
        <v>1.579</v>
      </c>
    </row>
    <row r="101" spans="2:9" s="1029" customFormat="1" ht="15.75" customHeight="1">
      <c r="B101" s="276" t="s">
        <v>353</v>
      </c>
      <c r="C101" s="419" t="s">
        <v>14</v>
      </c>
      <c r="D101" s="279">
        <v>110</v>
      </c>
      <c r="E101" s="279">
        <v>10</v>
      </c>
      <c r="F101" s="279">
        <v>45</v>
      </c>
      <c r="G101" s="279">
        <v>96</v>
      </c>
      <c r="H101" s="279" t="s">
        <v>14</v>
      </c>
      <c r="I101" s="449">
        <v>261</v>
      </c>
    </row>
    <row r="102" spans="2:9" s="1029" customFormat="1" ht="18.75" customHeight="1">
      <c r="B102" s="400" t="s">
        <v>359</v>
      </c>
      <c r="C102" s="400"/>
      <c r="D102" s="400"/>
      <c r="E102" s="400"/>
      <c r="F102" s="400"/>
      <c r="G102" s="400"/>
      <c r="H102" s="400"/>
      <c r="I102" s="400"/>
    </row>
    <row r="103" spans="2:9" s="1029" customFormat="1" ht="18" customHeight="1">
      <c r="B103" s="430" t="s">
        <v>357</v>
      </c>
      <c r="C103" s="428">
        <v>936</v>
      </c>
      <c r="D103" s="428">
        <v>286</v>
      </c>
      <c r="E103" s="428">
        <v>1295</v>
      </c>
      <c r="F103" s="428">
        <v>1642</v>
      </c>
      <c r="G103" s="428">
        <v>242</v>
      </c>
      <c r="H103" s="428">
        <v>200</v>
      </c>
      <c r="I103" s="428">
        <v>4601</v>
      </c>
    </row>
    <row r="104" spans="2:9" s="1029" customFormat="1" ht="15.75" customHeight="1">
      <c r="B104" s="276" t="s">
        <v>354</v>
      </c>
      <c r="C104" s="419">
        <v>936</v>
      </c>
      <c r="D104" s="279">
        <v>10</v>
      </c>
      <c r="E104" s="279">
        <v>1282</v>
      </c>
      <c r="F104" s="279">
        <v>1210</v>
      </c>
      <c r="G104" s="279">
        <v>85</v>
      </c>
      <c r="H104" s="279">
        <v>200</v>
      </c>
      <c r="I104" s="449">
        <v>3723</v>
      </c>
    </row>
    <row r="105" spans="2:9" s="1029" customFormat="1" ht="15.75" customHeight="1">
      <c r="B105" s="276" t="s">
        <v>353</v>
      </c>
      <c r="C105" s="419" t="s">
        <v>14</v>
      </c>
      <c r="D105" s="279">
        <v>276</v>
      </c>
      <c r="E105" s="279">
        <v>13</v>
      </c>
      <c r="F105" s="279">
        <v>432</v>
      </c>
      <c r="G105" s="279">
        <v>157</v>
      </c>
      <c r="H105" s="279" t="s">
        <v>14</v>
      </c>
      <c r="I105" s="449">
        <v>878</v>
      </c>
    </row>
    <row r="106" spans="2:9" s="1029" customFormat="1" ht="15.75" customHeight="1">
      <c r="B106" s="430" t="s">
        <v>356</v>
      </c>
      <c r="C106" s="428">
        <v>476</v>
      </c>
      <c r="D106" s="428">
        <v>152</v>
      </c>
      <c r="E106" s="428">
        <v>819</v>
      </c>
      <c r="F106" s="428">
        <v>1309</v>
      </c>
      <c r="G106" s="428">
        <v>151</v>
      </c>
      <c r="H106" s="428">
        <v>14</v>
      </c>
      <c r="I106" s="428">
        <v>2921</v>
      </c>
    </row>
    <row r="107" spans="2:9" s="1029" customFormat="1" ht="15.75" customHeight="1">
      <c r="B107" s="276" t="s">
        <v>354</v>
      </c>
      <c r="C107" s="419">
        <v>476</v>
      </c>
      <c r="D107" s="279">
        <v>7</v>
      </c>
      <c r="E107" s="279">
        <v>816</v>
      </c>
      <c r="F107" s="279">
        <v>955</v>
      </c>
      <c r="G107" s="279">
        <v>73</v>
      </c>
      <c r="H107" s="279">
        <v>14</v>
      </c>
      <c r="I107" s="449">
        <v>2341</v>
      </c>
    </row>
    <row r="108" spans="2:9" s="1029" customFormat="1" ht="15.75" customHeight="1">
      <c r="B108" s="276" t="s">
        <v>353</v>
      </c>
      <c r="C108" s="419" t="s">
        <v>14</v>
      </c>
      <c r="D108" s="279">
        <v>145</v>
      </c>
      <c r="E108" s="279">
        <v>3</v>
      </c>
      <c r="F108" s="279">
        <v>354</v>
      </c>
      <c r="G108" s="279">
        <v>78</v>
      </c>
      <c r="H108" s="279" t="s">
        <v>14</v>
      </c>
      <c r="I108" s="449">
        <v>580</v>
      </c>
    </row>
    <row r="109" spans="2:9" s="1029" customFormat="1" ht="15.75" customHeight="1">
      <c r="B109" s="430" t="s">
        <v>355</v>
      </c>
      <c r="C109" s="428">
        <v>460</v>
      </c>
      <c r="D109" s="428">
        <v>134</v>
      </c>
      <c r="E109" s="428">
        <v>476</v>
      </c>
      <c r="F109" s="428">
        <v>333</v>
      </c>
      <c r="G109" s="428">
        <v>91</v>
      </c>
      <c r="H109" s="428">
        <v>186</v>
      </c>
      <c r="I109" s="428">
        <v>1680</v>
      </c>
    </row>
    <row r="110" spans="2:9" s="1029" customFormat="1" ht="15.75" customHeight="1">
      <c r="B110" s="276" t="s">
        <v>354</v>
      </c>
      <c r="C110" s="419">
        <v>460</v>
      </c>
      <c r="D110" s="279">
        <v>3</v>
      </c>
      <c r="E110" s="279">
        <v>466</v>
      </c>
      <c r="F110" s="279">
        <v>255</v>
      </c>
      <c r="G110" s="279">
        <v>12</v>
      </c>
      <c r="H110" s="279">
        <v>186</v>
      </c>
      <c r="I110" s="449">
        <v>1382</v>
      </c>
    </row>
    <row r="111" spans="2:9" s="1029" customFormat="1" ht="15.75" customHeight="1">
      <c r="B111" s="276" t="s">
        <v>353</v>
      </c>
      <c r="C111" s="419" t="s">
        <v>14</v>
      </c>
      <c r="D111" s="279">
        <v>131</v>
      </c>
      <c r="E111" s="279">
        <v>10</v>
      </c>
      <c r="F111" s="279">
        <v>78</v>
      </c>
      <c r="G111" s="279">
        <v>79</v>
      </c>
      <c r="H111" s="279" t="s">
        <v>14</v>
      </c>
      <c r="I111" s="449">
        <v>298</v>
      </c>
    </row>
    <row r="112" spans="2:9" s="1029" customFormat="1" ht="18.75" customHeight="1">
      <c r="B112" s="400" t="s">
        <v>358</v>
      </c>
      <c r="C112" s="400"/>
      <c r="D112" s="400"/>
      <c r="E112" s="400"/>
      <c r="F112" s="400"/>
      <c r="G112" s="400"/>
      <c r="H112" s="400"/>
      <c r="I112" s="400"/>
    </row>
    <row r="113" spans="2:9" s="1029" customFormat="1" ht="18" customHeight="1">
      <c r="B113" s="430" t="s">
        <v>357</v>
      </c>
      <c r="C113" s="428">
        <v>902</v>
      </c>
      <c r="D113" s="428">
        <v>293</v>
      </c>
      <c r="E113" s="428">
        <v>1199</v>
      </c>
      <c r="F113" s="428">
        <v>1628</v>
      </c>
      <c r="G113" s="428">
        <v>308</v>
      </c>
      <c r="H113" s="428">
        <v>192</v>
      </c>
      <c r="I113" s="428">
        <v>4522</v>
      </c>
    </row>
    <row r="114" spans="2:9" s="1029" customFormat="1" ht="15.75" customHeight="1">
      <c r="B114" s="276" t="s">
        <v>354</v>
      </c>
      <c r="C114" s="419">
        <v>902</v>
      </c>
      <c r="D114" s="279">
        <v>9</v>
      </c>
      <c r="E114" s="279">
        <v>1188</v>
      </c>
      <c r="F114" s="279">
        <v>1218</v>
      </c>
      <c r="G114" s="279">
        <v>168</v>
      </c>
      <c r="H114" s="279">
        <v>192</v>
      </c>
      <c r="I114" s="449">
        <v>3677</v>
      </c>
    </row>
    <row r="115" spans="2:9" s="1029" customFormat="1" ht="15.75" customHeight="1">
      <c r="B115" s="276" t="s">
        <v>353</v>
      </c>
      <c r="C115" s="419" t="s">
        <v>352</v>
      </c>
      <c r="D115" s="279">
        <v>284</v>
      </c>
      <c r="E115" s="279">
        <v>11</v>
      </c>
      <c r="F115" s="279">
        <v>410</v>
      </c>
      <c r="G115" s="279">
        <v>140</v>
      </c>
      <c r="H115" s="279" t="s">
        <v>352</v>
      </c>
      <c r="I115" s="449">
        <v>845</v>
      </c>
    </row>
    <row r="116" spans="2:9" s="1029" customFormat="1" ht="15.75" customHeight="1">
      <c r="B116" s="430" t="s">
        <v>356</v>
      </c>
      <c r="C116" s="428">
        <v>541</v>
      </c>
      <c r="D116" s="428">
        <v>176</v>
      </c>
      <c r="E116" s="428">
        <v>853</v>
      </c>
      <c r="F116" s="428">
        <v>1321</v>
      </c>
      <c r="G116" s="428">
        <v>145</v>
      </c>
      <c r="H116" s="428">
        <v>10</v>
      </c>
      <c r="I116" s="428">
        <v>3046</v>
      </c>
    </row>
    <row r="117" spans="2:9" s="1029" customFormat="1" ht="15.75" customHeight="1">
      <c r="B117" s="276" t="s">
        <v>354</v>
      </c>
      <c r="C117" s="419">
        <v>541</v>
      </c>
      <c r="D117" s="279">
        <v>8</v>
      </c>
      <c r="E117" s="279">
        <v>849</v>
      </c>
      <c r="F117" s="279">
        <v>1000</v>
      </c>
      <c r="G117" s="279">
        <v>77</v>
      </c>
      <c r="H117" s="279">
        <v>10</v>
      </c>
      <c r="I117" s="449">
        <v>2485</v>
      </c>
    </row>
    <row r="118" spans="2:9" s="1029" customFormat="1" ht="15.75" customHeight="1">
      <c r="B118" s="276" t="s">
        <v>353</v>
      </c>
      <c r="C118" s="419" t="s">
        <v>352</v>
      </c>
      <c r="D118" s="279">
        <v>168</v>
      </c>
      <c r="E118" s="279">
        <v>4</v>
      </c>
      <c r="F118" s="279">
        <v>321</v>
      </c>
      <c r="G118" s="279">
        <v>68</v>
      </c>
      <c r="H118" s="279" t="s">
        <v>352</v>
      </c>
      <c r="I118" s="449">
        <v>561</v>
      </c>
    </row>
    <row r="119" spans="2:9" s="1029" customFormat="1" ht="15.75" customHeight="1">
      <c r="B119" s="430" t="s">
        <v>355</v>
      </c>
      <c r="C119" s="428">
        <v>361</v>
      </c>
      <c r="D119" s="428">
        <v>117</v>
      </c>
      <c r="E119" s="428">
        <v>346</v>
      </c>
      <c r="F119" s="428">
        <v>307</v>
      </c>
      <c r="G119" s="428">
        <v>163</v>
      </c>
      <c r="H119" s="428">
        <v>182</v>
      </c>
      <c r="I119" s="428">
        <v>1476</v>
      </c>
    </row>
    <row r="120" spans="2:9" s="1029" customFormat="1" ht="15.75" customHeight="1">
      <c r="B120" s="276" t="s">
        <v>354</v>
      </c>
      <c r="C120" s="419">
        <v>361</v>
      </c>
      <c r="D120" s="279">
        <v>2</v>
      </c>
      <c r="E120" s="279">
        <v>338</v>
      </c>
      <c r="F120" s="279">
        <v>217</v>
      </c>
      <c r="G120" s="279">
        <v>91</v>
      </c>
      <c r="H120" s="279">
        <v>182</v>
      </c>
      <c r="I120" s="449">
        <v>1191</v>
      </c>
    </row>
    <row r="121" spans="2:9" s="1029" customFormat="1" ht="15.75" customHeight="1">
      <c r="B121" s="276" t="s">
        <v>353</v>
      </c>
      <c r="C121" s="419" t="s">
        <v>352</v>
      </c>
      <c r="D121" s="279">
        <v>115</v>
      </c>
      <c r="E121" s="279">
        <v>8</v>
      </c>
      <c r="F121" s="279">
        <v>90</v>
      </c>
      <c r="G121" s="279">
        <v>72</v>
      </c>
      <c r="H121" s="279" t="s">
        <v>352</v>
      </c>
      <c r="I121" s="449">
        <v>285</v>
      </c>
    </row>
    <row r="122" spans="2:9" s="1029" customFormat="1" ht="18.75" customHeight="1">
      <c r="B122" s="400" t="s">
        <v>881</v>
      </c>
      <c r="C122" s="400"/>
      <c r="D122" s="400"/>
      <c r="E122" s="400"/>
      <c r="F122" s="400"/>
      <c r="G122" s="400"/>
      <c r="H122" s="400"/>
      <c r="I122" s="400"/>
    </row>
    <row r="123" spans="2:9" s="1029" customFormat="1" ht="18" customHeight="1">
      <c r="B123" s="430" t="s">
        <v>357</v>
      </c>
      <c r="C123" s="428">
        <v>1060</v>
      </c>
      <c r="D123" s="428">
        <v>325</v>
      </c>
      <c r="E123" s="428">
        <v>1138</v>
      </c>
      <c r="F123" s="428">
        <v>2100</v>
      </c>
      <c r="G123" s="428">
        <v>409</v>
      </c>
      <c r="H123" s="428">
        <v>174</v>
      </c>
      <c r="I123" s="428">
        <v>5206</v>
      </c>
    </row>
    <row r="124" spans="2:9" s="1029" customFormat="1" ht="15.75" customHeight="1">
      <c r="B124" s="276" t="s">
        <v>354</v>
      </c>
      <c r="C124" s="419">
        <v>1060</v>
      </c>
      <c r="D124" s="279">
        <v>8</v>
      </c>
      <c r="E124" s="279">
        <v>1129</v>
      </c>
      <c r="F124" s="279">
        <v>1687</v>
      </c>
      <c r="G124" s="279">
        <v>280</v>
      </c>
      <c r="H124" s="279">
        <v>174</v>
      </c>
      <c r="I124" s="449">
        <v>4338</v>
      </c>
    </row>
    <row r="125" spans="2:9" s="1029" customFormat="1" ht="15.75" customHeight="1">
      <c r="B125" s="276" t="s">
        <v>353</v>
      </c>
      <c r="C125" s="419" t="s">
        <v>352</v>
      </c>
      <c r="D125" s="279">
        <v>317</v>
      </c>
      <c r="E125" s="279">
        <v>9</v>
      </c>
      <c r="F125" s="279">
        <v>413</v>
      </c>
      <c r="G125" s="279">
        <v>129</v>
      </c>
      <c r="H125" s="279" t="s">
        <v>352</v>
      </c>
      <c r="I125" s="449">
        <v>868</v>
      </c>
    </row>
    <row r="126" spans="2:9" s="1029" customFormat="1" ht="15.75" customHeight="1">
      <c r="B126" s="430" t="s">
        <v>356</v>
      </c>
      <c r="C126" s="428">
        <v>698</v>
      </c>
      <c r="D126" s="428">
        <v>196</v>
      </c>
      <c r="E126" s="428">
        <v>928</v>
      </c>
      <c r="F126" s="428">
        <v>1750</v>
      </c>
      <c r="G126" s="428">
        <v>164</v>
      </c>
      <c r="H126" s="428">
        <v>118</v>
      </c>
      <c r="I126" s="428">
        <v>3854</v>
      </c>
    </row>
    <row r="127" spans="2:9" s="1029" customFormat="1" ht="15.75" customHeight="1">
      <c r="B127" s="276" t="s">
        <v>354</v>
      </c>
      <c r="C127" s="419">
        <v>698</v>
      </c>
      <c r="D127" s="279">
        <v>6</v>
      </c>
      <c r="E127" s="279">
        <v>927</v>
      </c>
      <c r="F127" s="279">
        <v>1430</v>
      </c>
      <c r="G127" s="279">
        <v>106</v>
      </c>
      <c r="H127" s="279">
        <v>118</v>
      </c>
      <c r="I127" s="449">
        <v>3285</v>
      </c>
    </row>
    <row r="128" spans="2:9" s="1029" customFormat="1" ht="15.75" customHeight="1">
      <c r="B128" s="276" t="s">
        <v>353</v>
      </c>
      <c r="C128" s="419" t="s">
        <v>352</v>
      </c>
      <c r="D128" s="279">
        <v>190</v>
      </c>
      <c r="E128" s="279">
        <v>1</v>
      </c>
      <c r="F128" s="279">
        <v>320</v>
      </c>
      <c r="G128" s="279">
        <v>58</v>
      </c>
      <c r="H128" s="279" t="s">
        <v>352</v>
      </c>
      <c r="I128" s="449">
        <v>569</v>
      </c>
    </row>
    <row r="129" spans="2:9" s="1029" customFormat="1" ht="15.75" customHeight="1">
      <c r="B129" s="430" t="s">
        <v>355</v>
      </c>
      <c r="C129" s="428">
        <v>362</v>
      </c>
      <c r="D129" s="428">
        <v>129</v>
      </c>
      <c r="E129" s="428">
        <v>210</v>
      </c>
      <c r="F129" s="428">
        <v>350</v>
      </c>
      <c r="G129" s="428">
        <v>245</v>
      </c>
      <c r="H129" s="428">
        <v>56</v>
      </c>
      <c r="I129" s="428">
        <v>1352</v>
      </c>
    </row>
    <row r="130" spans="2:9" s="1029" customFormat="1" ht="15.75" customHeight="1">
      <c r="B130" s="276" t="s">
        <v>354</v>
      </c>
      <c r="C130" s="419">
        <v>362</v>
      </c>
      <c r="D130" s="279">
        <v>2</v>
      </c>
      <c r="E130" s="279">
        <v>202</v>
      </c>
      <c r="F130" s="279">
        <v>257</v>
      </c>
      <c r="G130" s="279">
        <v>174</v>
      </c>
      <c r="H130" s="279">
        <v>56</v>
      </c>
      <c r="I130" s="449">
        <v>1053</v>
      </c>
    </row>
    <row r="131" spans="2:9" s="1029" customFormat="1" ht="15.75" customHeight="1">
      <c r="B131" s="276" t="s">
        <v>353</v>
      </c>
      <c r="C131" s="419" t="s">
        <v>352</v>
      </c>
      <c r="D131" s="279">
        <v>127</v>
      </c>
      <c r="E131" s="279">
        <v>8</v>
      </c>
      <c r="F131" s="279">
        <v>93</v>
      </c>
      <c r="G131" s="279">
        <v>71</v>
      </c>
      <c r="H131" s="279" t="s">
        <v>352</v>
      </c>
      <c r="I131" s="449">
        <v>299</v>
      </c>
    </row>
    <row r="133" spans="2:9" ht="20.100000000000001" customHeight="1">
      <c r="B133" s="61"/>
      <c r="C133" s="61"/>
      <c r="D133" s="61"/>
      <c r="E133" s="61"/>
      <c r="F133" s="61"/>
      <c r="G133" s="61"/>
      <c r="H133" s="61"/>
      <c r="I133" s="61"/>
    </row>
    <row r="134" spans="2:9" ht="20.100000000000001" customHeight="1">
      <c r="C134" s="61"/>
      <c r="D134" s="61"/>
      <c r="E134" s="61"/>
      <c r="F134" s="61"/>
      <c r="G134" s="61"/>
      <c r="H134" s="61"/>
      <c r="I134" s="61"/>
    </row>
  </sheetData>
  <mergeCells count="7">
    <mergeCell ref="C80:I80"/>
    <mergeCell ref="B2:H2"/>
    <mergeCell ref="B4:H4"/>
    <mergeCell ref="B5:H5"/>
    <mergeCell ref="C6:I6"/>
    <mergeCell ref="C46:I46"/>
    <mergeCell ref="B39:I39"/>
  </mergeCells>
  <pageMargins left="0.23622047244094491" right="0.23622047244094491" top="0.74803149606299213" bottom="0.74803149606299213" header="0.31496062992125984" footer="0.31496062992125984"/>
  <pageSetup paperSize="9" scale="80" fitToHeight="3" orientation="portrait" r:id="rId1"/>
  <headerFooter>
    <oddHeader>&amp;L&amp;A</oddHeader>
  </headerFooter>
  <rowBreaks count="2" manualBreakCount="2">
    <brk id="44" max="8" man="1"/>
    <brk id="79" max="8" man="1"/>
  </row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1:I51"/>
  <sheetViews>
    <sheetView showGridLines="0" view="pageBreakPreview" zoomScaleNormal="100" zoomScaleSheetLayoutView="100" zoomScalePageLayoutView="130" workbookViewId="0">
      <selection activeCell="B81" sqref="B81"/>
    </sheetView>
  </sheetViews>
  <sheetFormatPr defaultColWidth="10.875" defaultRowHeight="20.100000000000001" customHeight="1"/>
  <cols>
    <col min="1" max="1" width="3.75" style="744" customWidth="1"/>
    <col min="2" max="2" width="34.875" style="744" customWidth="1"/>
    <col min="3" max="9" width="8.75" style="744" customWidth="1"/>
    <col min="10" max="16384" width="10.875" style="744"/>
  </cols>
  <sheetData>
    <row r="1" spans="2:9" ht="11.25" customHeight="1"/>
    <row r="2" spans="2:9" ht="20.100000000000001" customHeight="1">
      <c r="B2" s="1300" t="str">
        <f>UPPER("Changes in bitumen reserves")</f>
        <v>CHANGES IN BITUMEN RESERVES</v>
      </c>
      <c r="C2" s="1300"/>
      <c r="D2" s="1300"/>
      <c r="E2" s="1300"/>
      <c r="F2" s="1300"/>
      <c r="G2" s="1300"/>
      <c r="H2" s="1300"/>
    </row>
    <row r="3" spans="2:9" ht="9.75" customHeight="1"/>
    <row r="4" spans="2:9" ht="17.25" customHeight="1">
      <c r="B4" s="446" t="s">
        <v>392</v>
      </c>
      <c r="C4" s="1342" t="s">
        <v>1130</v>
      </c>
      <c r="D4" s="1342"/>
      <c r="E4" s="1342"/>
      <c r="F4" s="1342"/>
      <c r="G4" s="1342"/>
      <c r="H4" s="1342"/>
      <c r="I4" s="1342"/>
    </row>
    <row r="5" spans="2:9" ht="51.75" customHeight="1">
      <c r="B5" s="1130" t="s">
        <v>357</v>
      </c>
      <c r="C5" s="1128" t="s">
        <v>364</v>
      </c>
      <c r="D5" s="1129" t="s">
        <v>307</v>
      </c>
      <c r="E5" s="1128" t="s">
        <v>363</v>
      </c>
      <c r="F5" s="1128" t="s">
        <v>362</v>
      </c>
      <c r="G5" s="1128" t="s">
        <v>329</v>
      </c>
      <c r="H5" s="1128" t="s">
        <v>320</v>
      </c>
      <c r="I5" s="1129" t="s">
        <v>36</v>
      </c>
    </row>
    <row r="6" spans="2:9" ht="25.5" customHeight="1">
      <c r="B6" s="1133" t="s">
        <v>376</v>
      </c>
      <c r="C6" s="444" t="s">
        <v>14</v>
      </c>
      <c r="D6" s="433" t="s">
        <v>14</v>
      </c>
      <c r="E6" s="433" t="s">
        <v>14</v>
      </c>
      <c r="F6" s="433" t="s">
        <v>14</v>
      </c>
      <c r="G6" s="433">
        <v>1088</v>
      </c>
      <c r="H6" s="433" t="s">
        <v>14</v>
      </c>
      <c r="I6" s="457">
        <v>1088</v>
      </c>
    </row>
    <row r="7" spans="2:9" ht="16.5" customHeight="1">
      <c r="B7" s="463" t="s">
        <v>371</v>
      </c>
      <c r="C7" s="419" t="s">
        <v>14</v>
      </c>
      <c r="D7" s="279" t="s">
        <v>14</v>
      </c>
      <c r="E7" s="279" t="s">
        <v>14</v>
      </c>
      <c r="F7" s="279" t="s">
        <v>14</v>
      </c>
      <c r="G7" s="279">
        <v>-25</v>
      </c>
      <c r="H7" s="279" t="s">
        <v>14</v>
      </c>
      <c r="I7" s="449">
        <v>-25</v>
      </c>
    </row>
    <row r="8" spans="2:9" ht="16.5" customHeight="1">
      <c r="B8" s="463" t="s">
        <v>370</v>
      </c>
      <c r="C8" s="419" t="s">
        <v>14</v>
      </c>
      <c r="D8" s="279" t="s">
        <v>14</v>
      </c>
      <c r="E8" s="279" t="s">
        <v>14</v>
      </c>
      <c r="F8" s="279" t="s">
        <v>14</v>
      </c>
      <c r="G8" s="279">
        <v>87</v>
      </c>
      <c r="H8" s="279" t="s">
        <v>14</v>
      </c>
      <c r="I8" s="449">
        <v>87</v>
      </c>
    </row>
    <row r="9" spans="2:9" ht="16.5" customHeight="1">
      <c r="B9" s="463" t="s">
        <v>369</v>
      </c>
      <c r="C9" s="419" t="s">
        <v>14</v>
      </c>
      <c r="D9" s="279" t="s">
        <v>14</v>
      </c>
      <c r="E9" s="279" t="s">
        <v>14</v>
      </c>
      <c r="F9" s="279" t="s">
        <v>14</v>
      </c>
      <c r="G9" s="279" t="s">
        <v>14</v>
      </c>
      <c r="H9" s="279" t="s">
        <v>14</v>
      </c>
      <c r="I9" s="449" t="s">
        <v>14</v>
      </c>
    </row>
    <row r="10" spans="2:9" ht="16.5" customHeight="1">
      <c r="B10" s="463" t="s">
        <v>368</v>
      </c>
      <c r="C10" s="419" t="s">
        <v>14</v>
      </c>
      <c r="D10" s="279" t="s">
        <v>14</v>
      </c>
      <c r="E10" s="279" t="s">
        <v>14</v>
      </c>
      <c r="F10" s="279" t="s">
        <v>14</v>
      </c>
      <c r="G10" s="279" t="s">
        <v>14</v>
      </c>
      <c r="H10" s="279" t="s">
        <v>14</v>
      </c>
      <c r="I10" s="449" t="s">
        <v>14</v>
      </c>
    </row>
    <row r="11" spans="2:9" ht="16.5" customHeight="1">
      <c r="B11" s="462" t="s">
        <v>367</v>
      </c>
      <c r="C11" s="422" t="s">
        <v>14</v>
      </c>
      <c r="D11" s="280" t="s">
        <v>14</v>
      </c>
      <c r="E11" s="280" t="s">
        <v>14</v>
      </c>
      <c r="F11" s="280" t="s">
        <v>14</v>
      </c>
      <c r="G11" s="280">
        <v>-5</v>
      </c>
      <c r="H11" s="280" t="s">
        <v>14</v>
      </c>
      <c r="I11" s="448">
        <v>-5</v>
      </c>
    </row>
    <row r="12" spans="2:9" s="1029" customFormat="1" ht="25.5" customHeight="1">
      <c r="B12" s="1133" t="s">
        <v>375</v>
      </c>
      <c r="C12" s="444" t="s">
        <v>14</v>
      </c>
      <c r="D12" s="433" t="s">
        <v>14</v>
      </c>
      <c r="E12" s="433" t="s">
        <v>14</v>
      </c>
      <c r="F12" s="433" t="s">
        <v>14</v>
      </c>
      <c r="G12" s="433">
        <v>1145</v>
      </c>
      <c r="H12" s="433" t="s">
        <v>14</v>
      </c>
      <c r="I12" s="457">
        <v>1145</v>
      </c>
    </row>
    <row r="13" spans="2:9" s="1029" customFormat="1" ht="16.5" customHeight="1">
      <c r="B13" s="463" t="s">
        <v>371</v>
      </c>
      <c r="C13" s="419" t="s">
        <v>14</v>
      </c>
      <c r="D13" s="279" t="s">
        <v>382</v>
      </c>
      <c r="E13" s="279" t="s">
        <v>14</v>
      </c>
      <c r="F13" s="279" t="s">
        <v>14</v>
      </c>
      <c r="G13" s="279">
        <v>130</v>
      </c>
      <c r="H13" s="279" t="s">
        <v>14</v>
      </c>
      <c r="I13" s="449">
        <v>130</v>
      </c>
    </row>
    <row r="14" spans="2:9" s="1029" customFormat="1" ht="16.5" customHeight="1">
      <c r="B14" s="463" t="s">
        <v>370</v>
      </c>
      <c r="C14" s="419" t="s">
        <v>14</v>
      </c>
      <c r="D14" s="279" t="s">
        <v>14</v>
      </c>
      <c r="E14" s="279" t="s">
        <v>14</v>
      </c>
      <c r="F14" s="279" t="s">
        <v>14</v>
      </c>
      <c r="G14" s="279" t="s">
        <v>14</v>
      </c>
      <c r="H14" s="279" t="s">
        <v>14</v>
      </c>
      <c r="I14" s="449" t="s">
        <v>14</v>
      </c>
    </row>
    <row r="15" spans="2:9" s="1029" customFormat="1" ht="16.5" customHeight="1">
      <c r="B15" s="463" t="s">
        <v>369</v>
      </c>
      <c r="C15" s="419" t="s">
        <v>14</v>
      </c>
      <c r="D15" s="279" t="s">
        <v>14</v>
      </c>
      <c r="E15" s="279" t="s">
        <v>14</v>
      </c>
      <c r="F15" s="279" t="s">
        <v>14</v>
      </c>
      <c r="G15" s="279" t="s">
        <v>14</v>
      </c>
      <c r="H15" s="279" t="s">
        <v>14</v>
      </c>
      <c r="I15" s="449" t="s">
        <v>14</v>
      </c>
    </row>
    <row r="16" spans="2:9" s="1029" customFormat="1" ht="16.5" customHeight="1">
      <c r="B16" s="463" t="s">
        <v>368</v>
      </c>
      <c r="C16" s="419" t="s">
        <v>14</v>
      </c>
      <c r="D16" s="279" t="s">
        <v>14</v>
      </c>
      <c r="E16" s="279" t="s">
        <v>14</v>
      </c>
      <c r="F16" s="279" t="s">
        <v>14</v>
      </c>
      <c r="G16" s="279">
        <v>-160</v>
      </c>
      <c r="H16" s="279" t="s">
        <v>14</v>
      </c>
      <c r="I16" s="449">
        <v>-160</v>
      </c>
    </row>
    <row r="17" spans="2:9" s="1029" customFormat="1" ht="16.5" customHeight="1">
      <c r="B17" s="462" t="s">
        <v>367</v>
      </c>
      <c r="C17" s="422" t="s">
        <v>14</v>
      </c>
      <c r="D17" s="280" t="s">
        <v>14</v>
      </c>
      <c r="E17" s="280" t="s">
        <v>14</v>
      </c>
      <c r="F17" s="280" t="s">
        <v>14</v>
      </c>
      <c r="G17" s="280">
        <v>-5</v>
      </c>
      <c r="H17" s="280" t="s">
        <v>14</v>
      </c>
      <c r="I17" s="448">
        <v>-5</v>
      </c>
    </row>
    <row r="18" spans="2:9" s="1029" customFormat="1" ht="25.5" customHeight="1">
      <c r="B18" s="1133" t="s">
        <v>373</v>
      </c>
      <c r="C18" s="444" t="s">
        <v>14</v>
      </c>
      <c r="D18" s="433" t="s">
        <v>14</v>
      </c>
      <c r="E18" s="433" t="s">
        <v>14</v>
      </c>
      <c r="F18" s="433" t="s">
        <v>14</v>
      </c>
      <c r="G18" s="433">
        <v>1110</v>
      </c>
      <c r="H18" s="433" t="s">
        <v>14</v>
      </c>
      <c r="I18" s="457">
        <v>1110</v>
      </c>
    </row>
    <row r="19" spans="2:9" s="1029" customFormat="1" ht="16.5" customHeight="1">
      <c r="B19" s="463" t="s">
        <v>371</v>
      </c>
      <c r="C19" s="419" t="s">
        <v>14</v>
      </c>
      <c r="D19" s="279" t="s">
        <v>382</v>
      </c>
      <c r="E19" s="279" t="s">
        <v>14</v>
      </c>
      <c r="F19" s="279" t="s">
        <v>14</v>
      </c>
      <c r="G19" s="279">
        <v>-284</v>
      </c>
      <c r="H19" s="279" t="s">
        <v>14</v>
      </c>
      <c r="I19" s="449">
        <v>-284</v>
      </c>
    </row>
    <row r="20" spans="2:9" s="1029" customFormat="1" ht="16.5" customHeight="1">
      <c r="B20" s="463" t="s">
        <v>370</v>
      </c>
      <c r="C20" s="419" t="s">
        <v>14</v>
      </c>
      <c r="D20" s="279" t="s">
        <v>14</v>
      </c>
      <c r="E20" s="279" t="s">
        <v>14</v>
      </c>
      <c r="F20" s="279" t="s">
        <v>14</v>
      </c>
      <c r="G20" s="279" t="s">
        <v>14</v>
      </c>
      <c r="H20" s="279" t="s">
        <v>14</v>
      </c>
      <c r="I20" s="449" t="s">
        <v>14</v>
      </c>
    </row>
    <row r="21" spans="2:9" s="1029" customFormat="1" ht="16.5" customHeight="1">
      <c r="B21" s="463" t="s">
        <v>369</v>
      </c>
      <c r="C21" s="419" t="s">
        <v>14</v>
      </c>
      <c r="D21" s="279" t="s">
        <v>14</v>
      </c>
      <c r="E21" s="279" t="s">
        <v>14</v>
      </c>
      <c r="F21" s="279" t="s">
        <v>14</v>
      </c>
      <c r="G21" s="279" t="s">
        <v>14</v>
      </c>
      <c r="H21" s="279" t="s">
        <v>14</v>
      </c>
      <c r="I21" s="449" t="s">
        <v>14</v>
      </c>
    </row>
    <row r="22" spans="2:9" s="1029" customFormat="1" ht="16.5" customHeight="1">
      <c r="B22" s="463" t="s">
        <v>368</v>
      </c>
      <c r="C22" s="419" t="s">
        <v>14</v>
      </c>
      <c r="D22" s="279" t="s">
        <v>14</v>
      </c>
      <c r="E22" s="279" t="s">
        <v>14</v>
      </c>
      <c r="F22" s="279" t="s">
        <v>14</v>
      </c>
      <c r="G22" s="279" t="s">
        <v>14</v>
      </c>
      <c r="H22" s="279" t="s">
        <v>14</v>
      </c>
      <c r="I22" s="449" t="s">
        <v>14</v>
      </c>
    </row>
    <row r="23" spans="2:9" s="1029" customFormat="1" ht="16.5" customHeight="1">
      <c r="B23" s="462" t="s">
        <v>367</v>
      </c>
      <c r="C23" s="422" t="s">
        <v>14</v>
      </c>
      <c r="D23" s="280" t="s">
        <v>14</v>
      </c>
      <c r="E23" s="280" t="s">
        <v>14</v>
      </c>
      <c r="F23" s="280" t="s">
        <v>14</v>
      </c>
      <c r="G23" s="280">
        <v>-13</v>
      </c>
      <c r="H23" s="280" t="s">
        <v>14</v>
      </c>
      <c r="I23" s="448">
        <v>-13</v>
      </c>
    </row>
    <row r="24" spans="2:9" s="1029" customFormat="1" ht="25.5" customHeight="1">
      <c r="B24" s="1133" t="s">
        <v>372</v>
      </c>
      <c r="C24" s="444" t="s">
        <v>14</v>
      </c>
      <c r="D24" s="433" t="s">
        <v>14</v>
      </c>
      <c r="E24" s="433" t="s">
        <v>14</v>
      </c>
      <c r="F24" s="433" t="s">
        <v>14</v>
      </c>
      <c r="G24" s="433">
        <v>813</v>
      </c>
      <c r="H24" s="433" t="s">
        <v>14</v>
      </c>
      <c r="I24" s="457">
        <v>813</v>
      </c>
    </row>
    <row r="25" spans="2:9" s="1029" customFormat="1" ht="16.5" customHeight="1">
      <c r="B25" s="463" t="s">
        <v>371</v>
      </c>
      <c r="C25" s="419" t="s">
        <v>352</v>
      </c>
      <c r="D25" s="279" t="s">
        <v>352</v>
      </c>
      <c r="E25" s="279" t="s">
        <v>352</v>
      </c>
      <c r="F25" s="279" t="s">
        <v>352</v>
      </c>
      <c r="G25" s="279">
        <v>189</v>
      </c>
      <c r="H25" s="279" t="s">
        <v>352</v>
      </c>
      <c r="I25" s="449">
        <v>189</v>
      </c>
    </row>
    <row r="26" spans="2:9" s="1029" customFormat="1" ht="16.5" customHeight="1">
      <c r="B26" s="463" t="s">
        <v>370</v>
      </c>
      <c r="C26" s="419" t="s">
        <v>352</v>
      </c>
      <c r="D26" s="279" t="s">
        <v>352</v>
      </c>
      <c r="E26" s="279" t="s">
        <v>352</v>
      </c>
      <c r="F26" s="279" t="s">
        <v>352</v>
      </c>
      <c r="G26" s="279" t="s">
        <v>14</v>
      </c>
      <c r="H26" s="279" t="s">
        <v>352</v>
      </c>
      <c r="I26" s="449" t="s">
        <v>352</v>
      </c>
    </row>
    <row r="27" spans="2:9" s="1029" customFormat="1" ht="16.5" customHeight="1">
      <c r="B27" s="463" t="s">
        <v>369</v>
      </c>
      <c r="C27" s="419" t="s">
        <v>352</v>
      </c>
      <c r="D27" s="279" t="s">
        <v>352</v>
      </c>
      <c r="E27" s="279" t="s">
        <v>352</v>
      </c>
      <c r="F27" s="279" t="s">
        <v>352</v>
      </c>
      <c r="G27" s="279" t="s">
        <v>14</v>
      </c>
      <c r="H27" s="279" t="s">
        <v>352</v>
      </c>
      <c r="I27" s="449" t="s">
        <v>352</v>
      </c>
    </row>
    <row r="28" spans="2:9" s="1029" customFormat="1" ht="16.5" customHeight="1">
      <c r="B28" s="463" t="s">
        <v>368</v>
      </c>
      <c r="C28" s="419" t="s">
        <v>352</v>
      </c>
      <c r="D28" s="279" t="s">
        <v>352</v>
      </c>
      <c r="E28" s="279" t="s">
        <v>352</v>
      </c>
      <c r="F28" s="279" t="s">
        <v>352</v>
      </c>
      <c r="G28" s="279">
        <v>-52</v>
      </c>
      <c r="H28" s="279" t="s">
        <v>352</v>
      </c>
      <c r="I28" s="449">
        <v>-52</v>
      </c>
    </row>
    <row r="29" spans="2:9" s="1029" customFormat="1" ht="16.5" customHeight="1">
      <c r="B29" s="462" t="s">
        <v>367</v>
      </c>
      <c r="C29" s="422" t="s">
        <v>352</v>
      </c>
      <c r="D29" s="280" t="s">
        <v>352</v>
      </c>
      <c r="E29" s="280" t="s">
        <v>352</v>
      </c>
      <c r="F29" s="280" t="s">
        <v>352</v>
      </c>
      <c r="G29" s="280">
        <v>-22</v>
      </c>
      <c r="H29" s="280" t="s">
        <v>352</v>
      </c>
      <c r="I29" s="448">
        <v>-22</v>
      </c>
    </row>
    <row r="30" spans="2:9" s="1029" customFormat="1" ht="25.5" customHeight="1">
      <c r="B30" s="1133" t="s">
        <v>366</v>
      </c>
      <c r="C30" s="444" t="s">
        <v>352</v>
      </c>
      <c r="D30" s="433" t="s">
        <v>352</v>
      </c>
      <c r="E30" s="433" t="s">
        <v>352</v>
      </c>
      <c r="F30" s="433" t="s">
        <v>352</v>
      </c>
      <c r="G30" s="433">
        <v>928</v>
      </c>
      <c r="H30" s="433" t="s">
        <v>352</v>
      </c>
      <c r="I30" s="457">
        <v>928</v>
      </c>
    </row>
    <row r="31" spans="2:9" s="1029" customFormat="1" ht="16.5" customHeight="1">
      <c r="B31" s="463" t="s">
        <v>371</v>
      </c>
      <c r="C31" s="419" t="s">
        <v>352</v>
      </c>
      <c r="D31" s="279" t="s">
        <v>352</v>
      </c>
      <c r="E31" s="279" t="s">
        <v>352</v>
      </c>
      <c r="F31" s="279" t="s">
        <v>352</v>
      </c>
      <c r="G31" s="279">
        <v>-26</v>
      </c>
      <c r="H31" s="279" t="s">
        <v>352</v>
      </c>
      <c r="I31" s="449">
        <v>-26</v>
      </c>
    </row>
    <row r="32" spans="2:9" s="1029" customFormat="1" ht="16.5" customHeight="1">
      <c r="B32" s="463" t="s">
        <v>370</v>
      </c>
      <c r="C32" s="419" t="s">
        <v>352</v>
      </c>
      <c r="D32" s="279" t="s">
        <v>352</v>
      </c>
      <c r="E32" s="279" t="s">
        <v>352</v>
      </c>
      <c r="F32" s="279" t="s">
        <v>352</v>
      </c>
      <c r="G32" s="279" t="s">
        <v>14</v>
      </c>
      <c r="H32" s="279" t="s">
        <v>352</v>
      </c>
      <c r="I32" s="449" t="s">
        <v>352</v>
      </c>
    </row>
    <row r="33" spans="2:9" s="1029" customFormat="1" ht="16.5" customHeight="1">
      <c r="B33" s="463" t="s">
        <v>369</v>
      </c>
      <c r="C33" s="419" t="s">
        <v>352</v>
      </c>
      <c r="D33" s="279" t="s">
        <v>352</v>
      </c>
      <c r="E33" s="279" t="s">
        <v>352</v>
      </c>
      <c r="F33" s="279" t="s">
        <v>352</v>
      </c>
      <c r="G33" s="279" t="s">
        <v>14</v>
      </c>
      <c r="H33" s="279" t="s">
        <v>352</v>
      </c>
      <c r="I33" s="449" t="s">
        <v>352</v>
      </c>
    </row>
    <row r="34" spans="2:9" s="1029" customFormat="1" ht="16.5" customHeight="1">
      <c r="B34" s="463" t="s">
        <v>368</v>
      </c>
      <c r="C34" s="419" t="s">
        <v>352</v>
      </c>
      <c r="D34" s="279" t="s">
        <v>352</v>
      </c>
      <c r="E34" s="279" t="s">
        <v>352</v>
      </c>
      <c r="F34" s="279" t="s">
        <v>352</v>
      </c>
      <c r="G34" s="279">
        <v>-24</v>
      </c>
      <c r="H34" s="279" t="s">
        <v>352</v>
      </c>
      <c r="I34" s="449">
        <v>-24</v>
      </c>
    </row>
    <row r="35" spans="2:9" s="1029" customFormat="1" ht="16.5" customHeight="1">
      <c r="B35" s="462" t="s">
        <v>367</v>
      </c>
      <c r="C35" s="422" t="s">
        <v>352</v>
      </c>
      <c r="D35" s="280" t="s">
        <v>352</v>
      </c>
      <c r="E35" s="280" t="s">
        <v>352</v>
      </c>
      <c r="F35" s="280" t="s">
        <v>352</v>
      </c>
      <c r="G35" s="280">
        <v>-35</v>
      </c>
      <c r="H35" s="280" t="s">
        <v>352</v>
      </c>
      <c r="I35" s="448">
        <v>-35</v>
      </c>
    </row>
    <row r="36" spans="2:9" s="1029" customFormat="1" ht="25.5" customHeight="1">
      <c r="B36" s="1133" t="s">
        <v>879</v>
      </c>
      <c r="C36" s="444" t="s">
        <v>352</v>
      </c>
      <c r="D36" s="433" t="s">
        <v>352</v>
      </c>
      <c r="E36" s="433" t="s">
        <v>352</v>
      </c>
      <c r="F36" s="433" t="s">
        <v>352</v>
      </c>
      <c r="G36" s="433">
        <v>843</v>
      </c>
      <c r="H36" s="433" t="s">
        <v>352</v>
      </c>
      <c r="I36" s="457">
        <v>843</v>
      </c>
    </row>
    <row r="37" spans="2:9" ht="25.5" customHeight="1">
      <c r="B37" s="461" t="s">
        <v>391</v>
      </c>
      <c r="C37" s="460"/>
      <c r="D37" s="460"/>
      <c r="E37" s="460"/>
      <c r="F37" s="460"/>
      <c r="G37" s="460"/>
      <c r="H37" s="460"/>
      <c r="I37" s="460"/>
    </row>
    <row r="38" spans="2:9" ht="15" customHeight="1">
      <c r="B38" s="409" t="s">
        <v>380</v>
      </c>
      <c r="C38" s="259" t="s">
        <v>14</v>
      </c>
      <c r="D38" s="259" t="s">
        <v>14</v>
      </c>
      <c r="E38" s="259" t="s">
        <v>14</v>
      </c>
      <c r="F38" s="259" t="s">
        <v>14</v>
      </c>
      <c r="G38" s="259">
        <v>17</v>
      </c>
      <c r="H38" s="259" t="s">
        <v>14</v>
      </c>
      <c r="I38" s="449">
        <v>17</v>
      </c>
    </row>
    <row r="39" spans="2:9" ht="15" customHeight="1">
      <c r="B39" s="452" t="s">
        <v>379</v>
      </c>
      <c r="C39" s="259" t="s">
        <v>14</v>
      </c>
      <c r="D39" s="259" t="s">
        <v>382</v>
      </c>
      <c r="E39" s="259" t="s">
        <v>14</v>
      </c>
      <c r="F39" s="259" t="s">
        <v>14</v>
      </c>
      <c r="G39" s="259">
        <v>100</v>
      </c>
      <c r="H39" s="259" t="s">
        <v>14</v>
      </c>
      <c r="I39" s="449">
        <v>100</v>
      </c>
    </row>
    <row r="40" spans="2:9" ht="15" customHeight="1">
      <c r="B40" s="452" t="s">
        <v>378</v>
      </c>
      <c r="C40" s="259" t="s">
        <v>14</v>
      </c>
      <c r="D40" s="259" t="s">
        <v>382</v>
      </c>
      <c r="E40" s="259" t="s">
        <v>14</v>
      </c>
      <c r="F40" s="259" t="s">
        <v>14</v>
      </c>
      <c r="G40" s="259">
        <v>160</v>
      </c>
      <c r="H40" s="259" t="s">
        <v>14</v>
      </c>
      <c r="I40" s="449">
        <v>160</v>
      </c>
    </row>
    <row r="41" spans="2:9" ht="15" customHeight="1">
      <c r="B41" s="452" t="s">
        <v>377</v>
      </c>
      <c r="C41" s="259" t="s">
        <v>14</v>
      </c>
      <c r="D41" s="259" t="s">
        <v>14</v>
      </c>
      <c r="E41" s="259" t="s">
        <v>14</v>
      </c>
      <c r="F41" s="259" t="s">
        <v>14</v>
      </c>
      <c r="G41" s="259">
        <v>142</v>
      </c>
      <c r="H41" s="259" t="s">
        <v>14</v>
      </c>
      <c r="I41" s="449">
        <v>142</v>
      </c>
    </row>
    <row r="42" spans="2:9" s="1029" customFormat="1" ht="15" customHeight="1">
      <c r="B42" s="1127" t="s">
        <v>880</v>
      </c>
      <c r="C42" s="444" t="s">
        <v>14</v>
      </c>
      <c r="D42" s="433" t="s">
        <v>14</v>
      </c>
      <c r="E42" s="433" t="s">
        <v>14</v>
      </c>
      <c r="F42" s="433" t="s">
        <v>14</v>
      </c>
      <c r="G42" s="433">
        <v>512</v>
      </c>
      <c r="H42" s="433" t="s">
        <v>14</v>
      </c>
      <c r="I42" s="457">
        <v>512</v>
      </c>
    </row>
    <row r="43" spans="2:9" ht="15" customHeight="1">
      <c r="B43" s="461" t="s">
        <v>390</v>
      </c>
      <c r="C43" s="460"/>
      <c r="D43" s="460"/>
      <c r="E43" s="460"/>
      <c r="F43" s="460"/>
      <c r="G43" s="460"/>
      <c r="H43" s="460"/>
      <c r="I43" s="460"/>
    </row>
    <row r="44" spans="2:9" ht="15" customHeight="1">
      <c r="B44" s="409" t="s">
        <v>380</v>
      </c>
      <c r="C44" s="259" t="s">
        <v>14</v>
      </c>
      <c r="D44" s="259" t="s">
        <v>14</v>
      </c>
      <c r="E44" s="259" t="s">
        <v>14</v>
      </c>
      <c r="F44" s="259" t="s">
        <v>14</v>
      </c>
      <c r="G44" s="259">
        <v>1128</v>
      </c>
      <c r="H44" s="259" t="s">
        <v>14</v>
      </c>
      <c r="I44" s="449">
        <v>1128</v>
      </c>
    </row>
    <row r="45" spans="2:9" ht="15" customHeight="1">
      <c r="B45" s="452" t="s">
        <v>379</v>
      </c>
      <c r="C45" s="259" t="s">
        <v>14</v>
      </c>
      <c r="D45" s="259" t="s">
        <v>382</v>
      </c>
      <c r="E45" s="259" t="s">
        <v>14</v>
      </c>
      <c r="F45" s="259" t="s">
        <v>14</v>
      </c>
      <c r="G45" s="259">
        <v>1010</v>
      </c>
      <c r="H45" s="259" t="s">
        <v>14</v>
      </c>
      <c r="I45" s="449">
        <v>1010</v>
      </c>
    </row>
    <row r="46" spans="2:9" ht="15" customHeight="1">
      <c r="B46" s="452" t="s">
        <v>378</v>
      </c>
      <c r="C46" s="259" t="s">
        <v>14</v>
      </c>
      <c r="D46" s="259" t="s">
        <v>382</v>
      </c>
      <c r="E46" s="259" t="s">
        <v>14</v>
      </c>
      <c r="F46" s="259" t="s">
        <v>14</v>
      </c>
      <c r="G46" s="259">
        <v>653</v>
      </c>
      <c r="H46" s="259" t="s">
        <v>14</v>
      </c>
      <c r="I46" s="449">
        <v>653</v>
      </c>
    </row>
    <row r="47" spans="2:9" ht="15" customHeight="1">
      <c r="B47" s="452" t="s">
        <v>377</v>
      </c>
      <c r="C47" s="259" t="s">
        <v>14</v>
      </c>
      <c r="D47" s="259" t="s">
        <v>14</v>
      </c>
      <c r="E47" s="259" t="s">
        <v>14</v>
      </c>
      <c r="F47" s="259" t="s">
        <v>14</v>
      </c>
      <c r="G47" s="259">
        <v>786</v>
      </c>
      <c r="H47" s="259" t="s">
        <v>14</v>
      </c>
      <c r="I47" s="449">
        <v>786</v>
      </c>
    </row>
    <row r="48" spans="2:9" s="1029" customFormat="1" ht="15" customHeight="1">
      <c r="B48" s="1127" t="s">
        <v>880</v>
      </c>
      <c r="C48" s="444" t="s">
        <v>14</v>
      </c>
      <c r="D48" s="433" t="s">
        <v>14</v>
      </c>
      <c r="E48" s="433" t="s">
        <v>14</v>
      </c>
      <c r="F48" s="433" t="s">
        <v>14</v>
      </c>
      <c r="G48" s="433">
        <v>331</v>
      </c>
      <c r="H48" s="433" t="s">
        <v>14</v>
      </c>
      <c r="I48" s="457">
        <v>331</v>
      </c>
    </row>
    <row r="49" spans="2:9" ht="3.75" customHeight="1">
      <c r="B49" s="58"/>
      <c r="C49" s="459"/>
      <c r="D49" s="459"/>
      <c r="E49" s="459"/>
      <c r="F49" s="459"/>
      <c r="G49" s="459"/>
      <c r="H49" s="459"/>
    </row>
    <row r="50" spans="2:9" s="1123" customFormat="1" ht="9">
      <c r="B50" s="1122" t="s">
        <v>1131</v>
      </c>
      <c r="C50" s="1122"/>
      <c r="D50" s="1122"/>
      <c r="E50" s="1122"/>
      <c r="F50" s="1122"/>
      <c r="G50" s="1122"/>
      <c r="H50" s="1122"/>
      <c r="I50" s="1137" t="s">
        <v>1132</v>
      </c>
    </row>
    <row r="51" spans="2:9" s="1123" customFormat="1" ht="9">
      <c r="C51" s="1122"/>
      <c r="D51" s="1122"/>
      <c r="E51" s="1122"/>
      <c r="F51" s="1122"/>
      <c r="G51" s="1122"/>
      <c r="H51" s="1122"/>
    </row>
  </sheetData>
  <mergeCells count="2">
    <mergeCell ref="B2:H2"/>
    <mergeCell ref="C4:I4"/>
  </mergeCells>
  <pageMargins left="0.23622047244094491" right="0.23622047244094491" top="0.74803149606299213" bottom="0.74803149606299213" header="0.31496062992125984" footer="0.31496062992125984"/>
  <pageSetup paperSize="9" scale="80" orientation="portrait" r:id="rId1"/>
  <headerFooter>
    <oddHeader>&amp;L&amp;A</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2:J130"/>
  <sheetViews>
    <sheetView showGridLines="0" view="pageBreakPreview" zoomScaleNormal="100" zoomScaleSheetLayoutView="100" zoomScalePageLayoutView="130" workbookViewId="0">
      <selection activeCell="B81" sqref="B81"/>
    </sheetView>
  </sheetViews>
  <sheetFormatPr defaultColWidth="10.875" defaultRowHeight="20.100000000000001" customHeight="1"/>
  <cols>
    <col min="1" max="1" width="3.625" style="744" customWidth="1"/>
    <col min="2" max="2" width="35" style="744" customWidth="1"/>
    <col min="3" max="9" width="8.75" style="744" customWidth="1"/>
    <col min="10" max="16384" width="10.875" style="744"/>
  </cols>
  <sheetData>
    <row r="2" spans="2:10" ht="20.100000000000001" customHeight="1">
      <c r="B2" s="1300" t="str">
        <f>UPPER("Changes in gas reserves")</f>
        <v>CHANGES IN GAS RESERVES</v>
      </c>
      <c r="C2" s="1300"/>
      <c r="D2" s="1300"/>
      <c r="E2" s="1300"/>
      <c r="F2" s="1300"/>
      <c r="G2" s="1300"/>
      <c r="H2" s="1300"/>
    </row>
    <row r="3" spans="2:10" ht="20.100000000000001" customHeight="1">
      <c r="B3" s="446" t="s">
        <v>396</v>
      </c>
      <c r="C3" s="1342" t="s">
        <v>1133</v>
      </c>
      <c r="D3" s="1342"/>
      <c r="E3" s="1342"/>
      <c r="F3" s="1342"/>
      <c r="G3" s="1342"/>
      <c r="H3" s="1342"/>
      <c r="I3" s="1342"/>
    </row>
    <row r="4" spans="2:10" s="632" customFormat="1" ht="60.75" customHeight="1">
      <c r="B4" s="1130" t="s">
        <v>357</v>
      </c>
      <c r="C4" s="1128" t="s">
        <v>364</v>
      </c>
      <c r="D4" s="1129" t="s">
        <v>307</v>
      </c>
      <c r="E4" s="1128" t="s">
        <v>363</v>
      </c>
      <c r="F4" s="1128" t="s">
        <v>362</v>
      </c>
      <c r="G4" s="1128" t="s">
        <v>329</v>
      </c>
      <c r="H4" s="1128" t="s">
        <v>320</v>
      </c>
      <c r="I4" s="1129" t="s">
        <v>36</v>
      </c>
      <c r="J4" s="1138"/>
    </row>
    <row r="5" spans="2:10" s="1029" customFormat="1" ht="25.5" customHeight="1">
      <c r="B5" s="1133" t="s">
        <v>376</v>
      </c>
      <c r="C5" s="444">
        <v>6205</v>
      </c>
      <c r="D5" s="433">
        <v>16</v>
      </c>
      <c r="E5" s="433">
        <v>3291</v>
      </c>
      <c r="F5" s="433">
        <v>1385</v>
      </c>
      <c r="G5" s="433">
        <v>3663</v>
      </c>
      <c r="H5" s="433">
        <v>4782</v>
      </c>
      <c r="I5" s="457">
        <v>19342</v>
      </c>
    </row>
    <row r="6" spans="2:10" ht="15.75" customHeight="1">
      <c r="B6" s="276" t="s">
        <v>371</v>
      </c>
      <c r="C6" s="419">
        <v>81</v>
      </c>
      <c r="D6" s="279" t="s">
        <v>14</v>
      </c>
      <c r="E6" s="279">
        <v>82</v>
      </c>
      <c r="F6" s="279">
        <v>11</v>
      </c>
      <c r="G6" s="279">
        <v>54</v>
      </c>
      <c r="H6" s="279">
        <v>117</v>
      </c>
      <c r="I6" s="449">
        <v>345</v>
      </c>
    </row>
    <row r="7" spans="2:10" ht="15.75" customHeight="1">
      <c r="B7" s="276" t="s">
        <v>370</v>
      </c>
      <c r="C7" s="419">
        <v>99</v>
      </c>
      <c r="D7" s="279" t="s">
        <v>14</v>
      </c>
      <c r="E7" s="279">
        <v>56</v>
      </c>
      <c r="F7" s="279">
        <v>1</v>
      </c>
      <c r="G7" s="279">
        <v>296</v>
      </c>
      <c r="H7" s="279">
        <v>154</v>
      </c>
      <c r="I7" s="449">
        <v>606</v>
      </c>
    </row>
    <row r="8" spans="2:10" ht="15.75" customHeight="1">
      <c r="B8" s="276" t="s">
        <v>369</v>
      </c>
      <c r="C8" s="419">
        <v>6</v>
      </c>
      <c r="D8" s="279" t="s">
        <v>14</v>
      </c>
      <c r="E8" s="279" t="s">
        <v>14</v>
      </c>
      <c r="F8" s="279" t="s">
        <v>14</v>
      </c>
      <c r="G8" s="279" t="s">
        <v>14</v>
      </c>
      <c r="H8" s="279" t="s">
        <v>14</v>
      </c>
      <c r="I8" s="449">
        <v>6</v>
      </c>
    </row>
    <row r="9" spans="2:10" ht="15.75" customHeight="1">
      <c r="B9" s="276" t="s">
        <v>368</v>
      </c>
      <c r="C9" s="419">
        <v>-1038</v>
      </c>
      <c r="D9" s="279" t="s">
        <v>14</v>
      </c>
      <c r="E9" s="279">
        <v>-6</v>
      </c>
      <c r="F9" s="279" t="s">
        <v>14</v>
      </c>
      <c r="G9" s="279" t="s">
        <v>14</v>
      </c>
      <c r="H9" s="279" t="s">
        <v>14</v>
      </c>
      <c r="I9" s="449">
        <v>-1044</v>
      </c>
    </row>
    <row r="10" spans="2:10" ht="15.75" customHeight="1">
      <c r="B10" s="278" t="s">
        <v>367</v>
      </c>
      <c r="C10" s="422">
        <v>-419</v>
      </c>
      <c r="D10" s="280">
        <v>-1</v>
      </c>
      <c r="E10" s="280">
        <v>-220</v>
      </c>
      <c r="F10" s="280">
        <v>-97</v>
      </c>
      <c r="G10" s="280">
        <v>-320</v>
      </c>
      <c r="H10" s="280">
        <v>-431</v>
      </c>
      <c r="I10" s="448">
        <v>-1488</v>
      </c>
    </row>
    <row r="11" spans="2:10" s="1029" customFormat="1" ht="25.5" customHeight="1">
      <c r="B11" s="1133" t="s">
        <v>375</v>
      </c>
      <c r="C11" s="444">
        <v>4934</v>
      </c>
      <c r="D11" s="433">
        <v>15</v>
      </c>
      <c r="E11" s="433">
        <v>3203</v>
      </c>
      <c r="F11" s="433">
        <v>1300</v>
      </c>
      <c r="G11" s="433">
        <v>3693</v>
      </c>
      <c r="H11" s="433">
        <v>4622</v>
      </c>
      <c r="I11" s="457">
        <v>17767</v>
      </c>
    </row>
    <row r="12" spans="2:10" s="1029" customFormat="1" ht="15.75" customHeight="1">
      <c r="B12" s="276" t="s">
        <v>371</v>
      </c>
      <c r="C12" s="419">
        <v>55</v>
      </c>
      <c r="D12" s="279">
        <v>1</v>
      </c>
      <c r="E12" s="279">
        <v>-57</v>
      </c>
      <c r="F12" s="279">
        <v>197</v>
      </c>
      <c r="G12" s="279">
        <v>-92</v>
      </c>
      <c r="H12" s="279">
        <v>296</v>
      </c>
      <c r="I12" s="449">
        <v>400</v>
      </c>
    </row>
    <row r="13" spans="2:10" s="1029" customFormat="1" ht="15.75" customHeight="1">
      <c r="B13" s="276" t="s">
        <v>370</v>
      </c>
      <c r="C13" s="419">
        <v>40</v>
      </c>
      <c r="D13" s="279" t="s">
        <v>14</v>
      </c>
      <c r="E13" s="279">
        <v>7</v>
      </c>
      <c r="F13" s="279">
        <v>42</v>
      </c>
      <c r="G13" s="279">
        <v>24</v>
      </c>
      <c r="H13" s="279">
        <v>38</v>
      </c>
      <c r="I13" s="449">
        <v>151</v>
      </c>
    </row>
    <row r="14" spans="2:10" s="1029" customFormat="1" ht="15.75" customHeight="1">
      <c r="B14" s="276" t="s">
        <v>369</v>
      </c>
      <c r="C14" s="419" t="s">
        <v>14</v>
      </c>
      <c r="D14" s="279" t="s">
        <v>14</v>
      </c>
      <c r="E14" s="279" t="s">
        <v>14</v>
      </c>
      <c r="F14" s="279" t="s">
        <v>14</v>
      </c>
      <c r="G14" s="279" t="s">
        <v>14</v>
      </c>
      <c r="H14" s="279" t="s">
        <v>14</v>
      </c>
      <c r="I14" s="449" t="s">
        <v>14</v>
      </c>
    </row>
    <row r="15" spans="2:10" s="1029" customFormat="1" ht="15.75" customHeight="1">
      <c r="B15" s="276" t="s">
        <v>368</v>
      </c>
      <c r="C15" s="419">
        <v>-135</v>
      </c>
      <c r="D15" s="279" t="s">
        <v>14</v>
      </c>
      <c r="E15" s="279">
        <v>-93</v>
      </c>
      <c r="F15" s="279" t="s">
        <v>14</v>
      </c>
      <c r="G15" s="279" t="s">
        <v>14</v>
      </c>
      <c r="H15" s="279" t="s">
        <v>14</v>
      </c>
      <c r="I15" s="449">
        <v>-228</v>
      </c>
    </row>
    <row r="16" spans="2:10" s="1029" customFormat="1" ht="15.75" customHeight="1">
      <c r="B16" s="278" t="s">
        <v>367</v>
      </c>
      <c r="C16" s="422">
        <v>-424</v>
      </c>
      <c r="D16" s="280">
        <v>-1</v>
      </c>
      <c r="E16" s="280">
        <v>-212</v>
      </c>
      <c r="F16" s="280">
        <v>-110</v>
      </c>
      <c r="G16" s="280">
        <v>-324</v>
      </c>
      <c r="H16" s="280">
        <v>-471</v>
      </c>
      <c r="I16" s="448">
        <v>-1542</v>
      </c>
    </row>
    <row r="17" spans="2:9" s="1029" customFormat="1" ht="25.5" customHeight="1">
      <c r="B17" s="1133" t="s">
        <v>373</v>
      </c>
      <c r="C17" s="444">
        <v>4470</v>
      </c>
      <c r="D17" s="433">
        <v>15</v>
      </c>
      <c r="E17" s="433">
        <v>2848</v>
      </c>
      <c r="F17" s="433">
        <v>1429</v>
      </c>
      <c r="G17" s="433">
        <v>3301</v>
      </c>
      <c r="H17" s="433">
        <v>4485</v>
      </c>
      <c r="I17" s="457">
        <v>16548</v>
      </c>
    </row>
    <row r="18" spans="2:9" s="1029" customFormat="1" ht="15.75" customHeight="1">
      <c r="B18" s="276" t="s">
        <v>371</v>
      </c>
      <c r="C18" s="419">
        <v>143</v>
      </c>
      <c r="D18" s="279">
        <v>-2</v>
      </c>
      <c r="E18" s="279">
        <v>-44</v>
      </c>
      <c r="F18" s="279">
        <v>-28</v>
      </c>
      <c r="G18" s="279">
        <v>347</v>
      </c>
      <c r="H18" s="279">
        <v>189</v>
      </c>
      <c r="I18" s="449">
        <v>605</v>
      </c>
    </row>
    <row r="19" spans="2:9" s="1029" customFormat="1" ht="15.75" customHeight="1">
      <c r="B19" s="276" t="s">
        <v>370</v>
      </c>
      <c r="C19" s="419">
        <v>173</v>
      </c>
      <c r="D19" s="279" t="s">
        <v>14</v>
      </c>
      <c r="E19" s="279" t="s">
        <v>14</v>
      </c>
      <c r="F19" s="279">
        <v>7</v>
      </c>
      <c r="G19" s="279">
        <v>126</v>
      </c>
      <c r="H19" s="279">
        <v>85</v>
      </c>
      <c r="I19" s="449">
        <v>391</v>
      </c>
    </row>
    <row r="20" spans="2:9" s="1029" customFormat="1" ht="15.75" customHeight="1">
      <c r="B20" s="276" t="s">
        <v>369</v>
      </c>
      <c r="C20" s="419" t="s">
        <v>14</v>
      </c>
      <c r="D20" s="279" t="s">
        <v>14</v>
      </c>
      <c r="E20" s="279" t="s">
        <v>14</v>
      </c>
      <c r="F20" s="279" t="s">
        <v>14</v>
      </c>
      <c r="G20" s="279">
        <v>874</v>
      </c>
      <c r="H20" s="279" t="s">
        <v>14</v>
      </c>
      <c r="I20" s="449">
        <v>874</v>
      </c>
    </row>
    <row r="21" spans="2:9" s="1029" customFormat="1" ht="15.75" customHeight="1">
      <c r="B21" s="276" t="s">
        <v>368</v>
      </c>
      <c r="C21" s="419">
        <v>-80</v>
      </c>
      <c r="D21" s="279">
        <v>-7</v>
      </c>
      <c r="E21" s="279" t="s">
        <v>14</v>
      </c>
      <c r="F21" s="279" t="s">
        <v>14</v>
      </c>
      <c r="G21" s="279">
        <v>-101</v>
      </c>
      <c r="H21" s="279" t="s">
        <v>14</v>
      </c>
      <c r="I21" s="449">
        <v>-188</v>
      </c>
    </row>
    <row r="22" spans="2:9" s="1029" customFormat="1" ht="15.75" customHeight="1">
      <c r="B22" s="278" t="s">
        <v>367</v>
      </c>
      <c r="C22" s="422">
        <v>-498</v>
      </c>
      <c r="D22" s="280">
        <v>-1</v>
      </c>
      <c r="E22" s="280">
        <v>-220</v>
      </c>
      <c r="F22" s="280">
        <v>-111</v>
      </c>
      <c r="G22" s="280">
        <v>-343</v>
      </c>
      <c r="H22" s="280">
        <v>-494</v>
      </c>
      <c r="I22" s="448">
        <v>-1667</v>
      </c>
    </row>
    <row r="23" spans="2:9" s="1029" customFormat="1" ht="25.5" customHeight="1">
      <c r="B23" s="1133" t="s">
        <v>372</v>
      </c>
      <c r="C23" s="444">
        <v>4208</v>
      </c>
      <c r="D23" s="433">
        <v>5</v>
      </c>
      <c r="E23" s="433">
        <v>2584</v>
      </c>
      <c r="F23" s="433">
        <v>1297</v>
      </c>
      <c r="G23" s="433">
        <v>4204</v>
      </c>
      <c r="H23" s="433">
        <v>4265</v>
      </c>
      <c r="I23" s="457">
        <v>16563</v>
      </c>
    </row>
    <row r="24" spans="2:9" s="1029" customFormat="1" ht="15.75" customHeight="1">
      <c r="B24" s="276" t="s">
        <v>371</v>
      </c>
      <c r="C24" s="419">
        <v>434</v>
      </c>
      <c r="D24" s="279">
        <v>2</v>
      </c>
      <c r="E24" s="279">
        <v>52</v>
      </c>
      <c r="F24" s="279">
        <v>-44</v>
      </c>
      <c r="G24" s="279">
        <v>-21</v>
      </c>
      <c r="H24" s="279">
        <v>233</v>
      </c>
      <c r="I24" s="449">
        <v>656</v>
      </c>
    </row>
    <row r="25" spans="2:9" s="1029" customFormat="1" ht="15.75" customHeight="1">
      <c r="B25" s="276" t="s">
        <v>370</v>
      </c>
      <c r="C25" s="419" t="s">
        <v>352</v>
      </c>
      <c r="D25" s="279" t="s">
        <v>352</v>
      </c>
      <c r="E25" s="279">
        <v>53</v>
      </c>
      <c r="F25" s="279">
        <v>131</v>
      </c>
      <c r="G25" s="279">
        <v>323</v>
      </c>
      <c r="H25" s="279">
        <v>35</v>
      </c>
      <c r="I25" s="449">
        <v>542</v>
      </c>
    </row>
    <row r="26" spans="2:9" s="1029" customFormat="1" ht="15.75" customHeight="1">
      <c r="B26" s="276" t="s">
        <v>369</v>
      </c>
      <c r="C26" s="419">
        <v>34</v>
      </c>
      <c r="D26" s="279" t="s">
        <v>352</v>
      </c>
      <c r="E26" s="279" t="s">
        <v>352</v>
      </c>
      <c r="F26" s="279" t="s">
        <v>352</v>
      </c>
      <c r="G26" s="279" t="s">
        <v>352</v>
      </c>
      <c r="H26" s="279" t="s">
        <v>352</v>
      </c>
      <c r="I26" s="449">
        <v>34</v>
      </c>
    </row>
    <row r="27" spans="2:9" s="1029" customFormat="1" ht="15.75" customHeight="1">
      <c r="B27" s="276" t="s">
        <v>368</v>
      </c>
      <c r="C27" s="419">
        <v>-49</v>
      </c>
      <c r="D27" s="279" t="s">
        <v>352</v>
      </c>
      <c r="E27" s="279">
        <v>-10</v>
      </c>
      <c r="F27" s="279" t="s">
        <v>352</v>
      </c>
      <c r="G27" s="279" t="s">
        <v>352</v>
      </c>
      <c r="H27" s="279" t="s">
        <v>352</v>
      </c>
      <c r="I27" s="449">
        <v>-59</v>
      </c>
    </row>
    <row r="28" spans="2:9" s="1029" customFormat="1" ht="15.75" customHeight="1">
      <c r="B28" s="278" t="s">
        <v>367</v>
      </c>
      <c r="C28" s="422">
        <v>-495</v>
      </c>
      <c r="D28" s="280" t="s">
        <v>352</v>
      </c>
      <c r="E28" s="280">
        <v>-248</v>
      </c>
      <c r="F28" s="280">
        <v>-94</v>
      </c>
      <c r="G28" s="280">
        <v>-440</v>
      </c>
      <c r="H28" s="280">
        <v>-455</v>
      </c>
      <c r="I28" s="448">
        <v>-1732</v>
      </c>
    </row>
    <row r="29" spans="2:9" s="1029" customFormat="1" ht="25.5" customHeight="1">
      <c r="B29" s="1133" t="s">
        <v>366</v>
      </c>
      <c r="C29" s="444">
        <v>4132</v>
      </c>
      <c r="D29" s="433">
        <v>7</v>
      </c>
      <c r="E29" s="433">
        <v>2431</v>
      </c>
      <c r="F29" s="433">
        <v>1290</v>
      </c>
      <c r="G29" s="433">
        <v>4066</v>
      </c>
      <c r="H29" s="433">
        <v>4078</v>
      </c>
      <c r="I29" s="457">
        <v>16004</v>
      </c>
    </row>
    <row r="30" spans="2:9" s="1029" customFormat="1" ht="15.75" customHeight="1">
      <c r="B30" s="276" t="s">
        <v>371</v>
      </c>
      <c r="C30" s="419">
        <v>481</v>
      </c>
      <c r="D30" s="279">
        <v>1</v>
      </c>
      <c r="E30" s="279">
        <v>39</v>
      </c>
      <c r="F30" s="279">
        <v>-21</v>
      </c>
      <c r="G30" s="279">
        <v>24</v>
      </c>
      <c r="H30" s="279">
        <v>141</v>
      </c>
      <c r="I30" s="449">
        <v>665</v>
      </c>
    </row>
    <row r="31" spans="2:9" s="1029" customFormat="1" ht="15.75" customHeight="1">
      <c r="B31" s="276" t="s">
        <v>370</v>
      </c>
      <c r="C31" s="419">
        <v>176</v>
      </c>
      <c r="D31" s="279" t="s">
        <v>14</v>
      </c>
      <c r="E31" s="279">
        <v>191</v>
      </c>
      <c r="F31" s="279">
        <v>214</v>
      </c>
      <c r="G31" s="279">
        <v>141</v>
      </c>
      <c r="H31" s="279">
        <v>29</v>
      </c>
      <c r="I31" s="449">
        <v>751</v>
      </c>
    </row>
    <row r="32" spans="2:9" s="1029" customFormat="1" ht="15.75" customHeight="1">
      <c r="B32" s="276" t="s">
        <v>369</v>
      </c>
      <c r="C32" s="419">
        <v>516</v>
      </c>
      <c r="D32" s="279" t="s">
        <v>14</v>
      </c>
      <c r="E32" s="279" t="s">
        <v>14</v>
      </c>
      <c r="F32" s="279">
        <v>130</v>
      </c>
      <c r="G32" s="279">
        <v>14</v>
      </c>
      <c r="H32" s="279" t="s">
        <v>14</v>
      </c>
      <c r="I32" s="449">
        <v>660</v>
      </c>
    </row>
    <row r="33" spans="2:10" s="1029" customFormat="1" ht="15.75" customHeight="1">
      <c r="B33" s="276" t="s">
        <v>368</v>
      </c>
      <c r="C33" s="419">
        <v>-362</v>
      </c>
      <c r="D33" s="279" t="s">
        <v>14</v>
      </c>
      <c r="E33" s="279">
        <v>-5</v>
      </c>
      <c r="F33" s="279" t="s">
        <v>14</v>
      </c>
      <c r="G33" s="279" t="s">
        <v>14</v>
      </c>
      <c r="H33" s="279">
        <v>-343</v>
      </c>
      <c r="I33" s="449">
        <v>-710</v>
      </c>
    </row>
    <row r="34" spans="2:10" s="1029" customFormat="1" ht="15.75" customHeight="1">
      <c r="B34" s="278" t="s">
        <v>367</v>
      </c>
      <c r="C34" s="422">
        <v>-515</v>
      </c>
      <c r="D34" s="280" t="s">
        <v>14</v>
      </c>
      <c r="E34" s="280">
        <v>-257</v>
      </c>
      <c r="F34" s="280">
        <v>-110</v>
      </c>
      <c r="G34" s="280">
        <v>-421</v>
      </c>
      <c r="H34" s="280">
        <v>-273</v>
      </c>
      <c r="I34" s="448">
        <v>-1576</v>
      </c>
    </row>
    <row r="35" spans="2:10" s="1029" customFormat="1" ht="25.5" customHeight="1">
      <c r="B35" s="1133" t="s">
        <v>879</v>
      </c>
      <c r="C35" s="444">
        <v>4428</v>
      </c>
      <c r="D35" s="433">
        <v>8</v>
      </c>
      <c r="E35" s="433">
        <v>2399</v>
      </c>
      <c r="F35" s="433">
        <v>1503</v>
      </c>
      <c r="G35" s="433">
        <v>3824</v>
      </c>
      <c r="H35" s="433">
        <v>3632</v>
      </c>
      <c r="I35" s="457">
        <v>15794</v>
      </c>
    </row>
    <row r="36" spans="2:10" ht="33" customHeight="1">
      <c r="B36" s="1351" t="s">
        <v>381</v>
      </c>
      <c r="C36" s="1351"/>
      <c r="D36" s="1351"/>
      <c r="E36" s="1351"/>
      <c r="F36" s="1351"/>
      <c r="G36" s="1351"/>
      <c r="H36" s="1351"/>
      <c r="I36" s="1351"/>
    </row>
    <row r="37" spans="2:10" ht="16.5" customHeight="1">
      <c r="B37" s="409" t="s">
        <v>380</v>
      </c>
      <c r="C37" s="259" t="s">
        <v>14</v>
      </c>
      <c r="D37" s="259" t="s">
        <v>14</v>
      </c>
      <c r="E37" s="259">
        <v>91</v>
      </c>
      <c r="F37" s="259" t="s">
        <v>14</v>
      </c>
      <c r="G37" s="259" t="s">
        <v>14</v>
      </c>
      <c r="H37" s="259" t="s">
        <v>14</v>
      </c>
      <c r="I37" s="449">
        <v>91</v>
      </c>
    </row>
    <row r="38" spans="2:10" ht="16.5" customHeight="1">
      <c r="B38" s="409" t="s">
        <v>379</v>
      </c>
      <c r="C38" s="259" t="s">
        <v>14</v>
      </c>
      <c r="D38" s="259" t="s">
        <v>382</v>
      </c>
      <c r="E38" s="259">
        <v>64</v>
      </c>
      <c r="F38" s="259" t="s">
        <v>14</v>
      </c>
      <c r="G38" s="259" t="s">
        <v>14</v>
      </c>
      <c r="H38" s="259" t="s">
        <v>14</v>
      </c>
      <c r="I38" s="449">
        <v>64</v>
      </c>
    </row>
    <row r="39" spans="2:10" ht="16.5" customHeight="1">
      <c r="B39" s="409" t="s">
        <v>378</v>
      </c>
      <c r="C39" s="259" t="s">
        <v>14</v>
      </c>
      <c r="D39" s="259" t="s">
        <v>382</v>
      </c>
      <c r="E39" s="259">
        <v>48</v>
      </c>
      <c r="F39" s="259" t="s">
        <v>14</v>
      </c>
      <c r="G39" s="259" t="s">
        <v>14</v>
      </c>
      <c r="H39" s="259" t="s">
        <v>14</v>
      </c>
      <c r="I39" s="449">
        <v>48</v>
      </c>
    </row>
    <row r="40" spans="2:10" ht="16.5" customHeight="1">
      <c r="B40" s="409" t="s">
        <v>377</v>
      </c>
      <c r="C40" s="259" t="s">
        <v>14</v>
      </c>
      <c r="D40" s="259" t="s">
        <v>14</v>
      </c>
      <c r="E40" s="259">
        <v>44</v>
      </c>
      <c r="F40" s="259" t="s">
        <v>14</v>
      </c>
      <c r="G40" s="259" t="s">
        <v>14</v>
      </c>
      <c r="H40" s="259" t="s">
        <v>14</v>
      </c>
      <c r="I40" s="449">
        <v>44</v>
      </c>
    </row>
    <row r="41" spans="2:10" ht="16.5" customHeight="1">
      <c r="B41" s="1133" t="s">
        <v>880</v>
      </c>
      <c r="C41" s="444"/>
      <c r="D41" s="433"/>
      <c r="E41" s="433">
        <v>43</v>
      </c>
      <c r="F41" s="433"/>
      <c r="G41" s="433"/>
      <c r="H41" s="433"/>
      <c r="I41" s="457">
        <v>43</v>
      </c>
    </row>
    <row r="43" spans="2:10" ht="20.100000000000001" customHeight="1">
      <c r="B43" s="446" t="s">
        <v>395</v>
      </c>
      <c r="C43" s="1342" t="s">
        <v>1134</v>
      </c>
      <c r="D43" s="1342"/>
      <c r="E43" s="1342"/>
      <c r="F43" s="1342"/>
      <c r="G43" s="1342"/>
      <c r="H43" s="1342"/>
      <c r="I43" s="1342"/>
    </row>
    <row r="44" spans="2:10" s="632" customFormat="1" ht="60.75" customHeight="1">
      <c r="B44" s="1130" t="s">
        <v>357</v>
      </c>
      <c r="C44" s="1128" t="s">
        <v>364</v>
      </c>
      <c r="D44" s="1129" t="s">
        <v>307</v>
      </c>
      <c r="E44" s="1128" t="s">
        <v>363</v>
      </c>
      <c r="F44" s="1128" t="s">
        <v>362</v>
      </c>
      <c r="G44" s="1128" t="s">
        <v>329</v>
      </c>
      <c r="H44" s="1128" t="s">
        <v>320</v>
      </c>
      <c r="I44" s="1129" t="s">
        <v>36</v>
      </c>
      <c r="J44" s="1138"/>
    </row>
    <row r="45" spans="2:10" s="1029" customFormat="1" ht="25.5" customHeight="1">
      <c r="B45" s="1133" t="s">
        <v>394</v>
      </c>
      <c r="C45" s="444" t="s">
        <v>14</v>
      </c>
      <c r="D45" s="433">
        <v>8029</v>
      </c>
      <c r="E45" s="433">
        <v>343</v>
      </c>
      <c r="F45" s="433">
        <v>5250</v>
      </c>
      <c r="G45" s="433">
        <v>62</v>
      </c>
      <c r="H45" s="433" t="s">
        <v>14</v>
      </c>
      <c r="I45" s="457">
        <v>13684</v>
      </c>
    </row>
    <row r="46" spans="2:10" s="1029" customFormat="1" ht="15.75" customHeight="1">
      <c r="B46" s="276" t="s">
        <v>371</v>
      </c>
      <c r="C46" s="419" t="s">
        <v>14</v>
      </c>
      <c r="D46" s="279">
        <v>50</v>
      </c>
      <c r="E46" s="279">
        <v>17</v>
      </c>
      <c r="F46" s="279">
        <v>-25</v>
      </c>
      <c r="G46" s="279">
        <v>2</v>
      </c>
      <c r="H46" s="279" t="s">
        <v>14</v>
      </c>
      <c r="I46" s="449">
        <v>44</v>
      </c>
    </row>
    <row r="47" spans="2:10" s="1029" customFormat="1" ht="15.75" customHeight="1">
      <c r="B47" s="276" t="s">
        <v>370</v>
      </c>
      <c r="C47" s="419" t="s">
        <v>14</v>
      </c>
      <c r="D47" s="279">
        <v>2328</v>
      </c>
      <c r="E47" s="279" t="s">
        <v>14</v>
      </c>
      <c r="F47" s="279" t="s">
        <v>14</v>
      </c>
      <c r="G47" s="279" t="s">
        <v>14</v>
      </c>
      <c r="H47" s="279" t="s">
        <v>14</v>
      </c>
      <c r="I47" s="449">
        <v>2328</v>
      </c>
    </row>
    <row r="48" spans="2:10" s="1029" customFormat="1" ht="15.75" customHeight="1">
      <c r="B48" s="276" t="s">
        <v>369</v>
      </c>
      <c r="C48" s="419" t="s">
        <v>14</v>
      </c>
      <c r="D48" s="279">
        <v>521</v>
      </c>
      <c r="E48" s="279" t="s">
        <v>14</v>
      </c>
      <c r="F48" s="279" t="s">
        <v>14</v>
      </c>
      <c r="G48" s="279" t="s">
        <v>14</v>
      </c>
      <c r="H48" s="279" t="s">
        <v>14</v>
      </c>
      <c r="I48" s="449">
        <v>521</v>
      </c>
    </row>
    <row r="49" spans="2:9" s="1029" customFormat="1" ht="15.75" customHeight="1">
      <c r="B49" s="276" t="s">
        <v>368</v>
      </c>
      <c r="C49" s="419" t="s">
        <v>14</v>
      </c>
      <c r="D49" s="279">
        <v>-28</v>
      </c>
      <c r="E49" s="279" t="s">
        <v>14</v>
      </c>
      <c r="F49" s="279" t="s">
        <v>14</v>
      </c>
      <c r="G49" s="279" t="s">
        <v>14</v>
      </c>
      <c r="H49" s="279" t="s">
        <v>14</v>
      </c>
      <c r="I49" s="449">
        <v>-28</v>
      </c>
    </row>
    <row r="50" spans="2:9" s="1029" customFormat="1" ht="15.75" customHeight="1">
      <c r="B50" s="278" t="s">
        <v>367</v>
      </c>
      <c r="C50" s="422" t="s">
        <v>14</v>
      </c>
      <c r="D50" s="280">
        <v>-392</v>
      </c>
      <c r="E50" s="280">
        <v>-4</v>
      </c>
      <c r="F50" s="280">
        <v>-328</v>
      </c>
      <c r="G50" s="280">
        <v>-2</v>
      </c>
      <c r="H50" s="280" t="s">
        <v>14</v>
      </c>
      <c r="I50" s="448">
        <v>-726</v>
      </c>
    </row>
    <row r="51" spans="2:9" s="1029" customFormat="1" ht="25.5" customHeight="1">
      <c r="B51" s="1133" t="s">
        <v>375</v>
      </c>
      <c r="C51" s="444" t="s">
        <v>14</v>
      </c>
      <c r="D51" s="433">
        <v>10508</v>
      </c>
      <c r="E51" s="433">
        <v>356</v>
      </c>
      <c r="F51" s="433">
        <v>4897</v>
      </c>
      <c r="G51" s="433">
        <v>62</v>
      </c>
      <c r="H51" s="433" t="s">
        <v>14</v>
      </c>
      <c r="I51" s="457">
        <v>15823</v>
      </c>
    </row>
    <row r="52" spans="2:9" s="1029" customFormat="1" ht="15.75" customHeight="1">
      <c r="B52" s="276" t="s">
        <v>371</v>
      </c>
      <c r="C52" s="419" t="s">
        <v>14</v>
      </c>
      <c r="D52" s="279">
        <v>337</v>
      </c>
      <c r="E52" s="279">
        <v>-45</v>
      </c>
      <c r="F52" s="279">
        <v>6</v>
      </c>
      <c r="G52" s="279">
        <v>-11</v>
      </c>
      <c r="H52" s="279" t="s">
        <v>14</v>
      </c>
      <c r="I52" s="449">
        <v>287</v>
      </c>
    </row>
    <row r="53" spans="2:9" s="1029" customFormat="1" ht="15.75" customHeight="1">
      <c r="B53" s="276" t="s">
        <v>370</v>
      </c>
      <c r="C53" s="419" t="s">
        <v>14</v>
      </c>
      <c r="D53" s="279" t="s">
        <v>14</v>
      </c>
      <c r="E53" s="279" t="s">
        <v>14</v>
      </c>
      <c r="F53" s="279" t="s">
        <v>14</v>
      </c>
      <c r="G53" s="279" t="s">
        <v>14</v>
      </c>
      <c r="H53" s="279" t="s">
        <v>14</v>
      </c>
      <c r="I53" s="449" t="s">
        <v>14</v>
      </c>
    </row>
    <row r="54" spans="2:9" s="1029" customFormat="1" ht="15.75" customHeight="1">
      <c r="B54" s="276" t="s">
        <v>369</v>
      </c>
      <c r="C54" s="419" t="s">
        <v>14</v>
      </c>
      <c r="D54" s="279">
        <v>267</v>
      </c>
      <c r="E54" s="279" t="s">
        <v>14</v>
      </c>
      <c r="F54" s="279" t="s">
        <v>14</v>
      </c>
      <c r="G54" s="279" t="s">
        <v>14</v>
      </c>
      <c r="H54" s="279" t="s">
        <v>14</v>
      </c>
      <c r="I54" s="449">
        <v>267</v>
      </c>
    </row>
    <row r="55" spans="2:9" s="1029" customFormat="1" ht="15.75" customHeight="1">
      <c r="B55" s="276" t="s">
        <v>368</v>
      </c>
      <c r="C55" s="419" t="s">
        <v>14</v>
      </c>
      <c r="D55" s="279">
        <v>-52</v>
      </c>
      <c r="E55" s="279" t="s">
        <v>14</v>
      </c>
      <c r="F55" s="279" t="s">
        <v>14</v>
      </c>
      <c r="G55" s="279" t="s">
        <v>14</v>
      </c>
      <c r="H55" s="279" t="s">
        <v>14</v>
      </c>
      <c r="I55" s="449">
        <v>-52</v>
      </c>
    </row>
    <row r="56" spans="2:9" s="1029" customFormat="1" ht="15.75" customHeight="1">
      <c r="B56" s="278" t="s">
        <v>367</v>
      </c>
      <c r="C56" s="422" t="s">
        <v>14</v>
      </c>
      <c r="D56" s="280">
        <v>-456</v>
      </c>
      <c r="E56" s="280" t="s">
        <v>14</v>
      </c>
      <c r="F56" s="280">
        <v>-208</v>
      </c>
      <c r="G56" s="280">
        <v>-3</v>
      </c>
      <c r="H56" s="280" t="s">
        <v>14</v>
      </c>
      <c r="I56" s="448">
        <v>-667</v>
      </c>
    </row>
    <row r="57" spans="2:9" s="1029" customFormat="1" ht="25.5" customHeight="1">
      <c r="B57" s="1133" t="s">
        <v>373</v>
      </c>
      <c r="C57" s="444" t="s">
        <v>14</v>
      </c>
      <c r="D57" s="433">
        <v>10604</v>
      </c>
      <c r="E57" s="433">
        <v>311</v>
      </c>
      <c r="F57" s="433">
        <v>4695</v>
      </c>
      <c r="G57" s="433">
        <v>48</v>
      </c>
      <c r="H57" s="433" t="s">
        <v>14</v>
      </c>
      <c r="I57" s="457">
        <v>15658</v>
      </c>
    </row>
    <row r="58" spans="2:9" s="1029" customFormat="1" ht="15.75" customHeight="1">
      <c r="B58" s="276" t="s">
        <v>371</v>
      </c>
      <c r="C58" s="419" t="s">
        <v>14</v>
      </c>
      <c r="D58" s="279">
        <v>-132</v>
      </c>
      <c r="E58" s="279">
        <v>-3</v>
      </c>
      <c r="F58" s="279">
        <v>51</v>
      </c>
      <c r="G58" s="279">
        <v>-1</v>
      </c>
      <c r="H58" s="279" t="s">
        <v>14</v>
      </c>
      <c r="I58" s="449">
        <v>-85</v>
      </c>
    </row>
    <row r="59" spans="2:9" s="1029" customFormat="1" ht="15.75" customHeight="1">
      <c r="B59" s="276" t="s">
        <v>370</v>
      </c>
      <c r="C59" s="419" t="s">
        <v>14</v>
      </c>
      <c r="D59" s="279">
        <v>1717</v>
      </c>
      <c r="E59" s="279" t="s">
        <v>14</v>
      </c>
      <c r="F59" s="279" t="s">
        <v>14</v>
      </c>
      <c r="G59" s="279" t="s">
        <v>14</v>
      </c>
      <c r="H59" s="279" t="s">
        <v>14</v>
      </c>
      <c r="I59" s="449">
        <v>1717</v>
      </c>
    </row>
    <row r="60" spans="2:9" s="1029" customFormat="1" ht="15.75" customHeight="1">
      <c r="B60" s="276" t="s">
        <v>369</v>
      </c>
      <c r="C60" s="419" t="s">
        <v>14</v>
      </c>
      <c r="D60" s="279" t="s">
        <v>14</v>
      </c>
      <c r="E60" s="279" t="s">
        <v>14</v>
      </c>
      <c r="F60" s="279">
        <v>132</v>
      </c>
      <c r="G60" s="279" t="s">
        <v>14</v>
      </c>
      <c r="H60" s="279" t="s">
        <v>14</v>
      </c>
      <c r="I60" s="449">
        <v>132</v>
      </c>
    </row>
    <row r="61" spans="2:9" s="1029" customFormat="1" ht="15.75" customHeight="1">
      <c r="B61" s="276" t="s">
        <v>368</v>
      </c>
      <c r="C61" s="419" t="s">
        <v>14</v>
      </c>
      <c r="D61" s="279">
        <v>-308</v>
      </c>
      <c r="E61" s="279" t="s">
        <v>14</v>
      </c>
      <c r="F61" s="279" t="s">
        <v>14</v>
      </c>
      <c r="G61" s="279" t="s">
        <v>14</v>
      </c>
      <c r="H61" s="279" t="s">
        <v>14</v>
      </c>
      <c r="I61" s="449">
        <v>-308</v>
      </c>
    </row>
    <row r="62" spans="2:9" s="1029" customFormat="1" ht="15.75" customHeight="1">
      <c r="B62" s="278" t="s">
        <v>367</v>
      </c>
      <c r="C62" s="422" t="s">
        <v>14</v>
      </c>
      <c r="D62" s="280">
        <v>-503</v>
      </c>
      <c r="E62" s="280">
        <v>-7</v>
      </c>
      <c r="F62" s="280">
        <v>-181</v>
      </c>
      <c r="G62" s="280">
        <v>-2</v>
      </c>
      <c r="H62" s="280" t="s">
        <v>14</v>
      </c>
      <c r="I62" s="448">
        <v>-693</v>
      </c>
    </row>
    <row r="63" spans="2:9" s="1029" customFormat="1" ht="25.5" customHeight="1">
      <c r="B63" s="1133" t="s">
        <v>372</v>
      </c>
      <c r="C63" s="444" t="s">
        <v>14</v>
      </c>
      <c r="D63" s="433">
        <v>11378</v>
      </c>
      <c r="E63" s="433">
        <v>301</v>
      </c>
      <c r="F63" s="433">
        <v>4697</v>
      </c>
      <c r="G63" s="433">
        <v>45</v>
      </c>
      <c r="H63" s="433" t="s">
        <v>14</v>
      </c>
      <c r="I63" s="457">
        <v>16421</v>
      </c>
    </row>
    <row r="64" spans="2:9" s="1029" customFormat="1" ht="15.75" customHeight="1">
      <c r="B64" s="276" t="s">
        <v>371</v>
      </c>
      <c r="C64" s="419" t="s">
        <v>352</v>
      </c>
      <c r="D64" s="279">
        <v>3</v>
      </c>
      <c r="E64" s="279">
        <v>4</v>
      </c>
      <c r="F64" s="279">
        <v>3</v>
      </c>
      <c r="G64" s="279">
        <v>-1</v>
      </c>
      <c r="H64" s="279" t="s">
        <v>352</v>
      </c>
      <c r="I64" s="449">
        <v>9</v>
      </c>
    </row>
    <row r="65" spans="2:10" s="1029" customFormat="1" ht="15.75" customHeight="1">
      <c r="B65" s="276" t="s">
        <v>370</v>
      </c>
      <c r="C65" s="419" t="s">
        <v>352</v>
      </c>
      <c r="D65" s="279">
        <v>607</v>
      </c>
      <c r="E65" s="279" t="s">
        <v>352</v>
      </c>
      <c r="F65" s="279" t="s">
        <v>352</v>
      </c>
      <c r="G65" s="279" t="s">
        <v>352</v>
      </c>
      <c r="H65" s="279" t="s">
        <v>352</v>
      </c>
      <c r="I65" s="449">
        <v>607</v>
      </c>
    </row>
    <row r="66" spans="2:10" s="1029" customFormat="1" ht="15.75" customHeight="1">
      <c r="B66" s="276" t="s">
        <v>369</v>
      </c>
      <c r="C66" s="419" t="s">
        <v>352</v>
      </c>
      <c r="D66" s="279">
        <v>164</v>
      </c>
      <c r="E66" s="279" t="s">
        <v>352</v>
      </c>
      <c r="F66" s="279" t="s">
        <v>352</v>
      </c>
      <c r="G66" s="279" t="s">
        <v>352</v>
      </c>
      <c r="H66" s="279" t="s">
        <v>352</v>
      </c>
      <c r="I66" s="449">
        <v>164</v>
      </c>
    </row>
    <row r="67" spans="2:10" s="1029" customFormat="1" ht="15.75" customHeight="1">
      <c r="B67" s="276" t="s">
        <v>368</v>
      </c>
      <c r="C67" s="419" t="s">
        <v>352</v>
      </c>
      <c r="D67" s="279" t="s">
        <v>352</v>
      </c>
      <c r="E67" s="279" t="s">
        <v>352</v>
      </c>
      <c r="F67" s="279" t="s">
        <v>352</v>
      </c>
      <c r="G67" s="279" t="s">
        <v>352</v>
      </c>
      <c r="H67" s="279" t="s">
        <v>352</v>
      </c>
      <c r="I67" s="449" t="s">
        <v>352</v>
      </c>
    </row>
    <row r="68" spans="2:10" s="1029" customFormat="1" ht="15.75" customHeight="1">
      <c r="B68" s="278" t="s">
        <v>367</v>
      </c>
      <c r="C68" s="422" t="s">
        <v>352</v>
      </c>
      <c r="D68" s="280">
        <v>-481</v>
      </c>
      <c r="E68" s="280">
        <v>-29</v>
      </c>
      <c r="F68" s="280">
        <v>-187</v>
      </c>
      <c r="G68" s="280">
        <v>-2</v>
      </c>
      <c r="H68" s="280" t="s">
        <v>352</v>
      </c>
      <c r="I68" s="448">
        <v>-699</v>
      </c>
    </row>
    <row r="69" spans="2:10" s="1029" customFormat="1" ht="25.5" customHeight="1">
      <c r="B69" s="1133" t="s">
        <v>366</v>
      </c>
      <c r="C69" s="444" t="s">
        <v>352</v>
      </c>
      <c r="D69" s="433">
        <v>11671</v>
      </c>
      <c r="E69" s="433">
        <v>276</v>
      </c>
      <c r="F69" s="433">
        <v>4513</v>
      </c>
      <c r="G69" s="433">
        <v>42</v>
      </c>
      <c r="H69" s="433" t="s">
        <v>352</v>
      </c>
      <c r="I69" s="457">
        <v>16502</v>
      </c>
    </row>
    <row r="70" spans="2:10" s="1029" customFormat="1" ht="15.75" customHeight="1">
      <c r="B70" s="276" t="s">
        <v>371</v>
      </c>
      <c r="C70" s="419" t="s">
        <v>352</v>
      </c>
      <c r="D70" s="279">
        <v>394</v>
      </c>
      <c r="E70" s="279">
        <v>-9</v>
      </c>
      <c r="F70" s="279">
        <v>28</v>
      </c>
      <c r="G70" s="279">
        <v>11</v>
      </c>
      <c r="H70" s="279" t="s">
        <v>352</v>
      </c>
      <c r="I70" s="449">
        <v>424</v>
      </c>
    </row>
    <row r="71" spans="2:10" s="1029" customFormat="1" ht="15.75" customHeight="1">
      <c r="B71" s="276" t="s">
        <v>370</v>
      </c>
      <c r="C71" s="419" t="s">
        <v>352</v>
      </c>
      <c r="D71" s="279">
        <v>60</v>
      </c>
      <c r="E71" s="279" t="s">
        <v>352</v>
      </c>
      <c r="F71" s="279" t="s">
        <v>352</v>
      </c>
      <c r="G71" s="279" t="s">
        <v>352</v>
      </c>
      <c r="H71" s="279" t="s">
        <v>352</v>
      </c>
      <c r="I71" s="449">
        <v>60</v>
      </c>
    </row>
    <row r="72" spans="2:10" s="1029" customFormat="1" ht="15.75" customHeight="1">
      <c r="B72" s="276" t="s">
        <v>369</v>
      </c>
      <c r="C72" s="419" t="s">
        <v>352</v>
      </c>
      <c r="D72" s="279">
        <v>489</v>
      </c>
      <c r="E72" s="279" t="s">
        <v>352</v>
      </c>
      <c r="F72" s="279" t="s">
        <v>352</v>
      </c>
      <c r="G72" s="279" t="s">
        <v>352</v>
      </c>
      <c r="H72" s="279" t="s">
        <v>352</v>
      </c>
      <c r="I72" s="449">
        <v>489</v>
      </c>
    </row>
    <row r="73" spans="2:10" s="1029" customFormat="1" ht="15.75" customHeight="1">
      <c r="B73" s="276" t="s">
        <v>368</v>
      </c>
      <c r="C73" s="419" t="s">
        <v>352</v>
      </c>
      <c r="D73" s="279">
        <v>-112</v>
      </c>
      <c r="E73" s="279" t="s">
        <v>352</v>
      </c>
      <c r="F73" s="279" t="s">
        <v>352</v>
      </c>
      <c r="G73" s="279" t="s">
        <v>352</v>
      </c>
      <c r="H73" s="279" t="s">
        <v>352</v>
      </c>
      <c r="I73" s="449">
        <v>-112</v>
      </c>
    </row>
    <row r="74" spans="2:10" s="1029" customFormat="1" ht="15.75" customHeight="1">
      <c r="B74" s="278" t="s">
        <v>367</v>
      </c>
      <c r="C74" s="422" t="s">
        <v>352</v>
      </c>
      <c r="D74" s="280">
        <v>-616</v>
      </c>
      <c r="E74" s="280">
        <v>-30</v>
      </c>
      <c r="F74" s="280">
        <v>-184</v>
      </c>
      <c r="G74" s="280">
        <v>-2</v>
      </c>
      <c r="H74" s="280" t="s">
        <v>352</v>
      </c>
      <c r="I74" s="448">
        <v>-832</v>
      </c>
    </row>
    <row r="75" spans="2:10" ht="25.5" customHeight="1">
      <c r="B75" s="1133" t="s">
        <v>879</v>
      </c>
      <c r="C75" s="444" t="s">
        <v>352</v>
      </c>
      <c r="D75" s="433">
        <v>11886</v>
      </c>
      <c r="E75" s="433">
        <v>237</v>
      </c>
      <c r="F75" s="433">
        <v>4357</v>
      </c>
      <c r="G75" s="433">
        <v>51</v>
      </c>
      <c r="H75" s="433" t="s">
        <v>352</v>
      </c>
      <c r="I75" s="457">
        <v>16531</v>
      </c>
    </row>
    <row r="76" spans="2:10" ht="9.75" customHeight="1"/>
    <row r="77" spans="2:10" ht="12" customHeight="1">
      <c r="B77" s="446" t="s">
        <v>393</v>
      </c>
      <c r="C77" s="1342" t="s">
        <v>1135</v>
      </c>
      <c r="D77" s="1342"/>
      <c r="E77" s="1342"/>
      <c r="F77" s="1342"/>
      <c r="G77" s="1342"/>
      <c r="H77" s="1342"/>
      <c r="I77" s="1342"/>
    </row>
    <row r="78" spans="2:10" s="632" customFormat="1" ht="49.5" customHeight="1">
      <c r="B78" s="1130" t="s">
        <v>357</v>
      </c>
      <c r="C78" s="1128" t="s">
        <v>364</v>
      </c>
      <c r="D78" s="1129" t="s">
        <v>307</v>
      </c>
      <c r="E78" s="1128" t="s">
        <v>363</v>
      </c>
      <c r="F78" s="1128" t="s">
        <v>362</v>
      </c>
      <c r="G78" s="1128" t="s">
        <v>329</v>
      </c>
      <c r="H78" s="1128" t="s">
        <v>320</v>
      </c>
      <c r="I78" s="1129" t="s">
        <v>36</v>
      </c>
      <c r="J78" s="1138"/>
    </row>
    <row r="79" spans="2:10" ht="15.75" customHeight="1">
      <c r="B79" s="467" t="s">
        <v>361</v>
      </c>
      <c r="C79" s="439"/>
      <c r="D79" s="439"/>
      <c r="E79" s="439"/>
      <c r="F79" s="439"/>
      <c r="G79" s="439"/>
      <c r="H79" s="439"/>
      <c r="I79" s="439"/>
    </row>
    <row r="80" spans="2:10" s="1029" customFormat="1" ht="18" customHeight="1">
      <c r="B80" s="430" t="s">
        <v>357</v>
      </c>
      <c r="C80" s="428">
        <v>4934</v>
      </c>
      <c r="D80" s="428">
        <v>10523</v>
      </c>
      <c r="E80" s="428">
        <v>3559</v>
      </c>
      <c r="F80" s="428">
        <v>6197</v>
      </c>
      <c r="G80" s="428">
        <v>3755</v>
      </c>
      <c r="H80" s="428">
        <v>4622</v>
      </c>
      <c r="I80" s="428">
        <v>33590</v>
      </c>
    </row>
    <row r="81" spans="2:9" s="1029" customFormat="1" ht="15.75" customHeight="1">
      <c r="B81" s="276" t="s">
        <v>354</v>
      </c>
      <c r="C81" s="419">
        <v>4934</v>
      </c>
      <c r="D81" s="279">
        <v>15</v>
      </c>
      <c r="E81" s="279">
        <v>3203</v>
      </c>
      <c r="F81" s="279">
        <v>1300</v>
      </c>
      <c r="G81" s="279">
        <v>3693</v>
      </c>
      <c r="H81" s="279">
        <v>4622</v>
      </c>
      <c r="I81" s="449">
        <v>17767</v>
      </c>
    </row>
    <row r="82" spans="2:9" s="1029" customFormat="1" ht="15.75" customHeight="1">
      <c r="B82" s="276" t="s">
        <v>353</v>
      </c>
      <c r="C82" s="419" t="s">
        <v>14</v>
      </c>
      <c r="D82" s="279">
        <v>10508</v>
      </c>
      <c r="E82" s="279">
        <v>356</v>
      </c>
      <c r="F82" s="279">
        <v>4897</v>
      </c>
      <c r="G82" s="279">
        <v>62</v>
      </c>
      <c r="H82" s="279" t="s">
        <v>14</v>
      </c>
      <c r="I82" s="449">
        <v>15823</v>
      </c>
    </row>
    <row r="83" spans="2:9" s="1029" customFormat="1" ht="15.75" customHeight="1">
      <c r="B83" s="430" t="s">
        <v>356</v>
      </c>
      <c r="C83" s="428">
        <v>2914</v>
      </c>
      <c r="D83" s="428">
        <v>4958</v>
      </c>
      <c r="E83" s="428">
        <v>1939</v>
      </c>
      <c r="F83" s="428">
        <v>5946</v>
      </c>
      <c r="G83" s="428">
        <v>2167</v>
      </c>
      <c r="H83" s="428">
        <v>1109</v>
      </c>
      <c r="I83" s="428">
        <v>19033</v>
      </c>
    </row>
    <row r="84" spans="2:9" s="1029" customFormat="1" ht="15.75" customHeight="1">
      <c r="B84" s="276" t="s">
        <v>354</v>
      </c>
      <c r="C84" s="419">
        <v>2914</v>
      </c>
      <c r="D84" s="279">
        <v>9</v>
      </c>
      <c r="E84" s="279">
        <v>1871</v>
      </c>
      <c r="F84" s="279">
        <v>1224</v>
      </c>
      <c r="G84" s="279">
        <v>2145</v>
      </c>
      <c r="H84" s="279">
        <v>1109</v>
      </c>
      <c r="I84" s="449">
        <v>9272</v>
      </c>
    </row>
    <row r="85" spans="2:9" s="1029" customFormat="1" ht="15.75" customHeight="1">
      <c r="B85" s="276" t="s">
        <v>353</v>
      </c>
      <c r="C85" s="419" t="s">
        <v>14</v>
      </c>
      <c r="D85" s="279">
        <v>4949</v>
      </c>
      <c r="E85" s="279">
        <v>68</v>
      </c>
      <c r="F85" s="279">
        <v>4722</v>
      </c>
      <c r="G85" s="279">
        <v>22</v>
      </c>
      <c r="H85" s="279" t="s">
        <v>14</v>
      </c>
      <c r="I85" s="449">
        <v>9761</v>
      </c>
    </row>
    <row r="86" spans="2:9" s="1029" customFormat="1" ht="15.75" customHeight="1">
      <c r="B86" s="430" t="s">
        <v>355</v>
      </c>
      <c r="C86" s="428">
        <v>2020</v>
      </c>
      <c r="D86" s="428">
        <v>5565</v>
      </c>
      <c r="E86" s="428">
        <v>1620</v>
      </c>
      <c r="F86" s="428">
        <v>251</v>
      </c>
      <c r="G86" s="428">
        <v>1588</v>
      </c>
      <c r="H86" s="428">
        <v>3513</v>
      </c>
      <c r="I86" s="428">
        <v>14557</v>
      </c>
    </row>
    <row r="87" spans="2:9" s="1029" customFormat="1" ht="15.75" customHeight="1">
      <c r="B87" s="276" t="s">
        <v>354</v>
      </c>
      <c r="C87" s="419">
        <v>2020</v>
      </c>
      <c r="D87" s="279">
        <v>6</v>
      </c>
      <c r="E87" s="279">
        <v>1332</v>
      </c>
      <c r="F87" s="279">
        <v>76</v>
      </c>
      <c r="G87" s="279">
        <v>1548</v>
      </c>
      <c r="H87" s="279">
        <v>3513</v>
      </c>
      <c r="I87" s="449">
        <v>8495</v>
      </c>
    </row>
    <row r="88" spans="2:9" s="1029" customFormat="1" ht="15.75" customHeight="1">
      <c r="B88" s="276" t="s">
        <v>353</v>
      </c>
      <c r="C88" s="419" t="s">
        <v>14</v>
      </c>
      <c r="D88" s="279">
        <v>5559</v>
      </c>
      <c r="E88" s="279">
        <v>288</v>
      </c>
      <c r="F88" s="279">
        <v>175</v>
      </c>
      <c r="G88" s="279">
        <v>40</v>
      </c>
      <c r="H88" s="279" t="s">
        <v>14</v>
      </c>
      <c r="I88" s="449">
        <v>6062</v>
      </c>
    </row>
    <row r="89" spans="2:9" ht="17.25" customHeight="1">
      <c r="B89" s="467" t="s">
        <v>360</v>
      </c>
      <c r="C89" s="439"/>
      <c r="D89" s="439"/>
      <c r="E89" s="439"/>
      <c r="F89" s="439"/>
      <c r="G89" s="439"/>
      <c r="H89" s="439"/>
      <c r="I89" s="439"/>
    </row>
    <row r="90" spans="2:9" s="1029" customFormat="1" ht="18" customHeight="1">
      <c r="B90" s="430" t="s">
        <v>357</v>
      </c>
      <c r="C90" s="428">
        <v>4470</v>
      </c>
      <c r="D90" s="428">
        <v>10619</v>
      </c>
      <c r="E90" s="428">
        <v>3159</v>
      </c>
      <c r="F90" s="428">
        <v>6124</v>
      </c>
      <c r="G90" s="428">
        <v>3349</v>
      </c>
      <c r="H90" s="428">
        <v>4485</v>
      </c>
      <c r="I90" s="428">
        <v>32206</v>
      </c>
    </row>
    <row r="91" spans="2:9" s="1029" customFormat="1" ht="15.75" customHeight="1">
      <c r="B91" s="276" t="s">
        <v>354</v>
      </c>
      <c r="C91" s="419">
        <v>4470</v>
      </c>
      <c r="D91" s="279">
        <v>15</v>
      </c>
      <c r="E91" s="279">
        <v>2848</v>
      </c>
      <c r="F91" s="279">
        <v>1429</v>
      </c>
      <c r="G91" s="279">
        <v>3301</v>
      </c>
      <c r="H91" s="279">
        <v>4485</v>
      </c>
      <c r="I91" s="449">
        <v>16548</v>
      </c>
    </row>
    <row r="92" spans="2:9" s="1029" customFormat="1" ht="15.75" customHeight="1">
      <c r="B92" s="276" t="s">
        <v>353</v>
      </c>
      <c r="C92" s="419" t="s">
        <v>14</v>
      </c>
      <c r="D92" s="279">
        <v>10604</v>
      </c>
      <c r="E92" s="279">
        <v>311</v>
      </c>
      <c r="F92" s="279">
        <v>4695</v>
      </c>
      <c r="G92" s="279">
        <v>48</v>
      </c>
      <c r="H92" s="279" t="s">
        <v>14</v>
      </c>
      <c r="I92" s="449">
        <v>15658</v>
      </c>
    </row>
    <row r="93" spans="2:9" s="1029" customFormat="1" ht="15.75" customHeight="1">
      <c r="B93" s="430" t="s">
        <v>356</v>
      </c>
      <c r="C93" s="428">
        <v>3021</v>
      </c>
      <c r="D93" s="428">
        <v>4890</v>
      </c>
      <c r="E93" s="428">
        <v>1657</v>
      </c>
      <c r="F93" s="428">
        <v>5511</v>
      </c>
      <c r="G93" s="428">
        <v>2153</v>
      </c>
      <c r="H93" s="428">
        <v>1378</v>
      </c>
      <c r="I93" s="428">
        <v>18610</v>
      </c>
    </row>
    <row r="94" spans="2:9" s="1029" customFormat="1" ht="15.75" customHeight="1">
      <c r="B94" s="276" t="s">
        <v>354</v>
      </c>
      <c r="C94" s="419">
        <v>3021</v>
      </c>
      <c r="D94" s="279">
        <v>6</v>
      </c>
      <c r="E94" s="279">
        <v>1610</v>
      </c>
      <c r="F94" s="279">
        <v>1277</v>
      </c>
      <c r="G94" s="279">
        <v>2133</v>
      </c>
      <c r="H94" s="279">
        <v>1378</v>
      </c>
      <c r="I94" s="449">
        <v>9425</v>
      </c>
    </row>
    <row r="95" spans="2:9" s="1029" customFormat="1" ht="15.75" customHeight="1">
      <c r="B95" s="276" t="s">
        <v>353</v>
      </c>
      <c r="C95" s="419" t="s">
        <v>14</v>
      </c>
      <c r="D95" s="279">
        <v>4884</v>
      </c>
      <c r="E95" s="279">
        <v>47</v>
      </c>
      <c r="F95" s="279">
        <v>4234</v>
      </c>
      <c r="G95" s="279">
        <v>20</v>
      </c>
      <c r="H95" s="279" t="s">
        <v>14</v>
      </c>
      <c r="I95" s="449">
        <v>9185</v>
      </c>
    </row>
    <row r="96" spans="2:9" s="1029" customFormat="1" ht="15.75" customHeight="1">
      <c r="B96" s="430" t="s">
        <v>355</v>
      </c>
      <c r="C96" s="428">
        <v>1449</v>
      </c>
      <c r="D96" s="428">
        <v>5729</v>
      </c>
      <c r="E96" s="428">
        <v>1502</v>
      </c>
      <c r="F96" s="428">
        <v>613</v>
      </c>
      <c r="G96" s="428">
        <v>1196</v>
      </c>
      <c r="H96" s="428">
        <v>3107</v>
      </c>
      <c r="I96" s="428">
        <v>13596</v>
      </c>
    </row>
    <row r="97" spans="2:9" s="1029" customFormat="1" ht="15.75" customHeight="1">
      <c r="B97" s="276" t="s">
        <v>354</v>
      </c>
      <c r="C97" s="419">
        <v>1449</v>
      </c>
      <c r="D97" s="279">
        <v>9</v>
      </c>
      <c r="E97" s="279">
        <v>1238</v>
      </c>
      <c r="F97" s="279">
        <v>152</v>
      </c>
      <c r="G97" s="279">
        <v>1168</v>
      </c>
      <c r="H97" s="279">
        <v>3107</v>
      </c>
      <c r="I97" s="449">
        <v>7123</v>
      </c>
    </row>
    <row r="98" spans="2:9" s="1029" customFormat="1" ht="15.75" customHeight="1">
      <c r="B98" s="276" t="s">
        <v>353</v>
      </c>
      <c r="C98" s="419" t="s">
        <v>14</v>
      </c>
      <c r="D98" s="279">
        <v>5720</v>
      </c>
      <c r="E98" s="279">
        <v>264</v>
      </c>
      <c r="F98" s="279">
        <v>461</v>
      </c>
      <c r="G98" s="279">
        <v>28</v>
      </c>
      <c r="H98" s="279" t="s">
        <v>14</v>
      </c>
      <c r="I98" s="449">
        <v>6473</v>
      </c>
    </row>
    <row r="99" spans="2:9" s="1029" customFormat="1" ht="17.25" customHeight="1">
      <c r="B99" s="467" t="s">
        <v>359</v>
      </c>
      <c r="C99" s="439"/>
      <c r="D99" s="439"/>
      <c r="E99" s="439"/>
      <c r="F99" s="439"/>
      <c r="G99" s="439"/>
      <c r="H99" s="439"/>
      <c r="I99" s="439"/>
    </row>
    <row r="100" spans="2:9" s="1029" customFormat="1" ht="18" customHeight="1">
      <c r="B100" s="430" t="s">
        <v>357</v>
      </c>
      <c r="C100" s="428">
        <v>4208</v>
      </c>
      <c r="D100" s="428">
        <v>11383</v>
      </c>
      <c r="E100" s="428">
        <v>2885</v>
      </c>
      <c r="F100" s="428">
        <v>5994</v>
      </c>
      <c r="G100" s="428">
        <v>4249</v>
      </c>
      <c r="H100" s="428">
        <v>4265</v>
      </c>
      <c r="I100" s="428">
        <v>32984</v>
      </c>
    </row>
    <row r="101" spans="2:9" s="1029" customFormat="1" ht="15.75" customHeight="1">
      <c r="B101" s="276" t="s">
        <v>354</v>
      </c>
      <c r="C101" s="419">
        <v>4208</v>
      </c>
      <c r="D101" s="279">
        <v>5</v>
      </c>
      <c r="E101" s="279">
        <v>2584</v>
      </c>
      <c r="F101" s="279">
        <v>1297</v>
      </c>
      <c r="G101" s="279">
        <v>4204</v>
      </c>
      <c r="H101" s="279">
        <v>4265</v>
      </c>
      <c r="I101" s="449">
        <v>16563</v>
      </c>
    </row>
    <row r="102" spans="2:9" s="1029" customFormat="1" ht="15.75" customHeight="1">
      <c r="B102" s="276" t="s">
        <v>353</v>
      </c>
      <c r="C102" s="419" t="s">
        <v>14</v>
      </c>
      <c r="D102" s="279">
        <v>11378</v>
      </c>
      <c r="E102" s="279">
        <v>301</v>
      </c>
      <c r="F102" s="279">
        <v>4697</v>
      </c>
      <c r="G102" s="279">
        <v>45</v>
      </c>
      <c r="H102" s="279" t="s">
        <v>14</v>
      </c>
      <c r="I102" s="449">
        <v>16421</v>
      </c>
    </row>
    <row r="103" spans="2:9" s="1029" customFormat="1" ht="15.75" customHeight="1">
      <c r="B103" s="430" t="s">
        <v>356</v>
      </c>
      <c r="C103" s="428">
        <v>2912</v>
      </c>
      <c r="D103" s="428">
        <v>4606</v>
      </c>
      <c r="E103" s="428">
        <v>1582</v>
      </c>
      <c r="F103" s="428">
        <v>5356</v>
      </c>
      <c r="G103" s="428">
        <v>3774</v>
      </c>
      <c r="H103" s="428">
        <v>1260</v>
      </c>
      <c r="I103" s="428">
        <v>19490</v>
      </c>
    </row>
    <row r="104" spans="2:9" s="1029" customFormat="1" ht="15.75" customHeight="1">
      <c r="B104" s="276" t="s">
        <v>354</v>
      </c>
      <c r="C104" s="419">
        <v>2912</v>
      </c>
      <c r="D104" s="279">
        <v>3</v>
      </c>
      <c r="E104" s="279">
        <v>1545</v>
      </c>
      <c r="F104" s="279">
        <v>1157</v>
      </c>
      <c r="G104" s="279">
        <v>3751</v>
      </c>
      <c r="H104" s="279">
        <v>1260</v>
      </c>
      <c r="I104" s="449">
        <v>10628</v>
      </c>
    </row>
    <row r="105" spans="2:9" s="1029" customFormat="1" ht="15.75" customHeight="1">
      <c r="B105" s="276" t="s">
        <v>353</v>
      </c>
      <c r="C105" s="419" t="s">
        <v>14</v>
      </c>
      <c r="D105" s="279">
        <v>4603</v>
      </c>
      <c r="E105" s="279">
        <v>37</v>
      </c>
      <c r="F105" s="279">
        <v>4199</v>
      </c>
      <c r="G105" s="279">
        <v>23</v>
      </c>
      <c r="H105" s="279" t="s">
        <v>14</v>
      </c>
      <c r="I105" s="449">
        <v>8862</v>
      </c>
    </row>
    <row r="106" spans="2:9" s="1029" customFormat="1" ht="15.75" customHeight="1">
      <c r="B106" s="430" t="s">
        <v>355</v>
      </c>
      <c r="C106" s="428">
        <v>1296</v>
      </c>
      <c r="D106" s="428">
        <v>6777</v>
      </c>
      <c r="E106" s="428">
        <v>1303</v>
      </c>
      <c r="F106" s="428">
        <v>638</v>
      </c>
      <c r="G106" s="428">
        <v>475</v>
      </c>
      <c r="H106" s="428">
        <v>3005</v>
      </c>
      <c r="I106" s="428">
        <v>13494</v>
      </c>
    </row>
    <row r="107" spans="2:9" s="1029" customFormat="1" ht="15.75" customHeight="1">
      <c r="B107" s="276" t="s">
        <v>354</v>
      </c>
      <c r="C107" s="419">
        <v>1296</v>
      </c>
      <c r="D107" s="279">
        <v>2</v>
      </c>
      <c r="E107" s="279">
        <v>1039</v>
      </c>
      <c r="F107" s="279">
        <v>140</v>
      </c>
      <c r="G107" s="279">
        <v>453</v>
      </c>
      <c r="H107" s="279">
        <v>3005</v>
      </c>
      <c r="I107" s="449">
        <v>5935</v>
      </c>
    </row>
    <row r="108" spans="2:9" s="1029" customFormat="1" ht="15.75" customHeight="1">
      <c r="B108" s="276" t="s">
        <v>353</v>
      </c>
      <c r="C108" s="419" t="s">
        <v>14</v>
      </c>
      <c r="D108" s="279">
        <v>6775</v>
      </c>
      <c r="E108" s="279">
        <v>264</v>
      </c>
      <c r="F108" s="279">
        <v>498</v>
      </c>
      <c r="G108" s="279">
        <v>22</v>
      </c>
      <c r="H108" s="279" t="s">
        <v>14</v>
      </c>
      <c r="I108" s="449">
        <v>7559</v>
      </c>
    </row>
    <row r="109" spans="2:9" s="1029" customFormat="1" ht="17.25" customHeight="1">
      <c r="B109" s="467" t="s">
        <v>358</v>
      </c>
      <c r="C109" s="439"/>
      <c r="D109" s="439"/>
      <c r="E109" s="439"/>
      <c r="F109" s="439"/>
      <c r="G109" s="439"/>
      <c r="H109" s="439"/>
      <c r="I109" s="439"/>
    </row>
    <row r="110" spans="2:9" s="1029" customFormat="1" ht="18" customHeight="1">
      <c r="B110" s="430" t="s">
        <v>357</v>
      </c>
      <c r="C110" s="428">
        <v>4132</v>
      </c>
      <c r="D110" s="428">
        <v>11678</v>
      </c>
      <c r="E110" s="428">
        <v>2707</v>
      </c>
      <c r="F110" s="428">
        <v>5803</v>
      </c>
      <c r="G110" s="428">
        <v>4108</v>
      </c>
      <c r="H110" s="428">
        <v>4078</v>
      </c>
      <c r="I110" s="428">
        <v>32506</v>
      </c>
    </row>
    <row r="111" spans="2:9" s="1029" customFormat="1" ht="15.75" customHeight="1">
      <c r="B111" s="276" t="s">
        <v>354</v>
      </c>
      <c r="C111" s="419">
        <v>4132</v>
      </c>
      <c r="D111" s="279">
        <v>7</v>
      </c>
      <c r="E111" s="279">
        <v>2431</v>
      </c>
      <c r="F111" s="279">
        <v>1289</v>
      </c>
      <c r="G111" s="279">
        <v>4066</v>
      </c>
      <c r="H111" s="279">
        <v>4078</v>
      </c>
      <c r="I111" s="449">
        <v>16004</v>
      </c>
    </row>
    <row r="112" spans="2:9" s="1029" customFormat="1" ht="15.75" customHeight="1">
      <c r="B112" s="276" t="s">
        <v>353</v>
      </c>
      <c r="C112" s="419" t="s">
        <v>352</v>
      </c>
      <c r="D112" s="279">
        <v>11671</v>
      </c>
      <c r="E112" s="279">
        <v>276</v>
      </c>
      <c r="F112" s="279">
        <v>4514</v>
      </c>
      <c r="G112" s="279">
        <v>42</v>
      </c>
      <c r="H112" s="279" t="s">
        <v>352</v>
      </c>
      <c r="I112" s="449">
        <v>16502</v>
      </c>
    </row>
    <row r="113" spans="2:9" s="1029" customFormat="1" ht="15.75" customHeight="1">
      <c r="B113" s="430" t="s">
        <v>356</v>
      </c>
      <c r="C113" s="428">
        <v>2964</v>
      </c>
      <c r="D113" s="428">
        <v>6262</v>
      </c>
      <c r="E113" s="428">
        <v>1749</v>
      </c>
      <c r="F113" s="428">
        <v>5151</v>
      </c>
      <c r="G113" s="428">
        <v>3493</v>
      </c>
      <c r="H113" s="428">
        <v>1127</v>
      </c>
      <c r="I113" s="428">
        <v>20746</v>
      </c>
    </row>
    <row r="114" spans="2:9" s="1029" customFormat="1" ht="15.75" customHeight="1">
      <c r="B114" s="276" t="s">
        <v>354</v>
      </c>
      <c r="C114" s="419">
        <v>2964</v>
      </c>
      <c r="D114" s="279">
        <v>4</v>
      </c>
      <c r="E114" s="279">
        <v>1692</v>
      </c>
      <c r="F114" s="279">
        <v>1013</v>
      </c>
      <c r="G114" s="279">
        <v>3476</v>
      </c>
      <c r="H114" s="279">
        <v>1127</v>
      </c>
      <c r="I114" s="449">
        <v>10276</v>
      </c>
    </row>
    <row r="115" spans="2:9" s="1029" customFormat="1" ht="15.75" customHeight="1">
      <c r="B115" s="276" t="s">
        <v>353</v>
      </c>
      <c r="C115" s="419" t="s">
        <v>352</v>
      </c>
      <c r="D115" s="279">
        <v>6258</v>
      </c>
      <c r="E115" s="279">
        <v>57</v>
      </c>
      <c r="F115" s="279">
        <v>4138</v>
      </c>
      <c r="G115" s="279">
        <v>17</v>
      </c>
      <c r="H115" s="279" t="s">
        <v>352</v>
      </c>
      <c r="I115" s="449">
        <v>10470</v>
      </c>
    </row>
    <row r="116" spans="2:9" s="1029" customFormat="1" ht="15.75" customHeight="1">
      <c r="B116" s="430" t="s">
        <v>355</v>
      </c>
      <c r="C116" s="428">
        <v>1168</v>
      </c>
      <c r="D116" s="428">
        <v>5416</v>
      </c>
      <c r="E116" s="428">
        <v>958</v>
      </c>
      <c r="F116" s="428">
        <v>652</v>
      </c>
      <c r="G116" s="428">
        <v>615</v>
      </c>
      <c r="H116" s="428">
        <v>2951</v>
      </c>
      <c r="I116" s="428">
        <v>11760</v>
      </c>
    </row>
    <row r="117" spans="2:9" s="1029" customFormat="1" ht="15.75" customHeight="1">
      <c r="B117" s="276" t="s">
        <v>354</v>
      </c>
      <c r="C117" s="419">
        <v>1168</v>
      </c>
      <c r="D117" s="279">
        <v>3</v>
      </c>
      <c r="E117" s="279">
        <v>739</v>
      </c>
      <c r="F117" s="279">
        <v>276</v>
      </c>
      <c r="G117" s="279">
        <v>590</v>
      </c>
      <c r="H117" s="279">
        <v>2951</v>
      </c>
      <c r="I117" s="449">
        <v>5727</v>
      </c>
    </row>
    <row r="118" spans="2:9" s="1029" customFormat="1" ht="15.75" customHeight="1">
      <c r="B118" s="276" t="s">
        <v>353</v>
      </c>
      <c r="C118" s="419" t="s">
        <v>352</v>
      </c>
      <c r="D118" s="279">
        <v>5413</v>
      </c>
      <c r="E118" s="279">
        <v>219</v>
      </c>
      <c r="F118" s="279">
        <v>376</v>
      </c>
      <c r="G118" s="279">
        <v>25</v>
      </c>
      <c r="H118" s="279" t="s">
        <v>352</v>
      </c>
      <c r="I118" s="449">
        <v>6033</v>
      </c>
    </row>
    <row r="119" spans="2:9" s="1029" customFormat="1" ht="17.25" customHeight="1">
      <c r="B119" s="467" t="s">
        <v>881</v>
      </c>
      <c r="C119" s="439"/>
      <c r="D119" s="439"/>
      <c r="E119" s="439"/>
      <c r="F119" s="439"/>
      <c r="G119" s="439"/>
      <c r="H119" s="439"/>
      <c r="I119" s="439"/>
    </row>
    <row r="120" spans="2:9" s="1029" customFormat="1" ht="18" customHeight="1">
      <c r="B120" s="430" t="s">
        <v>357</v>
      </c>
      <c r="C120" s="428">
        <v>4428</v>
      </c>
      <c r="D120" s="428">
        <v>11894</v>
      </c>
      <c r="E120" s="428">
        <v>2636</v>
      </c>
      <c r="F120" s="428">
        <v>5860</v>
      </c>
      <c r="G120" s="428">
        <v>3875</v>
      </c>
      <c r="H120" s="428">
        <v>3632</v>
      </c>
      <c r="I120" s="428">
        <v>32325</v>
      </c>
    </row>
    <row r="121" spans="2:9" s="1029" customFormat="1" ht="15.75" customHeight="1">
      <c r="B121" s="276" t="s">
        <v>354</v>
      </c>
      <c r="C121" s="419">
        <v>4428</v>
      </c>
      <c r="D121" s="279">
        <v>8</v>
      </c>
      <c r="E121" s="279">
        <v>2399</v>
      </c>
      <c r="F121" s="279">
        <v>1503</v>
      </c>
      <c r="G121" s="279">
        <v>3824</v>
      </c>
      <c r="H121" s="279">
        <v>3632</v>
      </c>
      <c r="I121" s="449">
        <v>15794</v>
      </c>
    </row>
    <row r="122" spans="2:9" s="1029" customFormat="1" ht="15.75" customHeight="1">
      <c r="B122" s="276" t="s">
        <v>353</v>
      </c>
      <c r="C122" s="419" t="s">
        <v>352</v>
      </c>
      <c r="D122" s="279">
        <v>11886</v>
      </c>
      <c r="E122" s="279">
        <v>237</v>
      </c>
      <c r="F122" s="279">
        <v>4357</v>
      </c>
      <c r="G122" s="279">
        <v>51</v>
      </c>
      <c r="H122" s="279" t="s">
        <v>352</v>
      </c>
      <c r="I122" s="449">
        <v>16531</v>
      </c>
    </row>
    <row r="123" spans="2:9" s="1029" customFormat="1" ht="15.75" customHeight="1">
      <c r="B123" s="430" t="s">
        <v>356</v>
      </c>
      <c r="C123" s="428">
        <v>3050</v>
      </c>
      <c r="D123" s="428">
        <v>6426</v>
      </c>
      <c r="E123" s="428">
        <v>1658</v>
      </c>
      <c r="F123" s="428">
        <v>5233</v>
      </c>
      <c r="G123" s="428">
        <v>3213</v>
      </c>
      <c r="H123" s="428">
        <v>2219</v>
      </c>
      <c r="I123" s="428">
        <v>21799</v>
      </c>
    </row>
    <row r="124" spans="2:9" s="1029" customFormat="1" ht="15.75" customHeight="1">
      <c r="B124" s="276" t="s">
        <v>354</v>
      </c>
      <c r="C124" s="419">
        <v>3050</v>
      </c>
      <c r="D124" s="279">
        <v>4</v>
      </c>
      <c r="E124" s="279">
        <v>1625</v>
      </c>
      <c r="F124" s="279">
        <v>1224</v>
      </c>
      <c r="G124" s="279">
        <v>3188</v>
      </c>
      <c r="H124" s="279">
        <v>2219</v>
      </c>
      <c r="I124" s="449">
        <v>11310</v>
      </c>
    </row>
    <row r="125" spans="2:9" s="1029" customFormat="1" ht="15.75" customHeight="1">
      <c r="B125" s="276" t="s">
        <v>353</v>
      </c>
      <c r="C125" s="419" t="s">
        <v>352</v>
      </c>
      <c r="D125" s="279">
        <v>6422</v>
      </c>
      <c r="E125" s="279">
        <v>33</v>
      </c>
      <c r="F125" s="279">
        <v>4009</v>
      </c>
      <c r="G125" s="279">
        <v>25</v>
      </c>
      <c r="H125" s="279" t="s">
        <v>352</v>
      </c>
      <c r="I125" s="449">
        <v>10489</v>
      </c>
    </row>
    <row r="126" spans="2:9" s="1029" customFormat="1" ht="15.75" customHeight="1">
      <c r="B126" s="430" t="s">
        <v>355</v>
      </c>
      <c r="C126" s="428">
        <v>1378</v>
      </c>
      <c r="D126" s="428">
        <v>5468</v>
      </c>
      <c r="E126" s="428">
        <v>978</v>
      </c>
      <c r="F126" s="428">
        <v>627</v>
      </c>
      <c r="G126" s="428">
        <v>662</v>
      </c>
      <c r="H126" s="428">
        <v>1413</v>
      </c>
      <c r="I126" s="428">
        <v>10526</v>
      </c>
    </row>
    <row r="127" spans="2:9" s="1029" customFormat="1" ht="15.75" customHeight="1">
      <c r="B127" s="276" t="s">
        <v>354</v>
      </c>
      <c r="C127" s="419">
        <v>1378</v>
      </c>
      <c r="D127" s="279">
        <v>4</v>
      </c>
      <c r="E127" s="279">
        <v>774</v>
      </c>
      <c r="F127" s="279">
        <v>279</v>
      </c>
      <c r="G127" s="279">
        <v>636</v>
      </c>
      <c r="H127" s="279">
        <v>1413</v>
      </c>
      <c r="I127" s="449">
        <v>4484</v>
      </c>
    </row>
    <row r="128" spans="2:9" s="1029" customFormat="1" ht="15.75" customHeight="1">
      <c r="B128" s="276" t="s">
        <v>353</v>
      </c>
      <c r="C128" s="419" t="s">
        <v>352</v>
      </c>
      <c r="D128" s="279">
        <v>5464</v>
      </c>
      <c r="E128" s="279">
        <v>204</v>
      </c>
      <c r="F128" s="279">
        <v>348</v>
      </c>
      <c r="G128" s="279">
        <v>26</v>
      </c>
      <c r="H128" s="279" t="s">
        <v>352</v>
      </c>
      <c r="I128" s="449">
        <v>6042</v>
      </c>
    </row>
    <row r="130" spans="2:9" ht="20.100000000000001" customHeight="1">
      <c r="B130" s="61"/>
      <c r="C130" s="61"/>
      <c r="D130" s="61"/>
      <c r="E130" s="61"/>
      <c r="F130" s="61"/>
      <c r="G130" s="61"/>
      <c r="H130" s="61"/>
      <c r="I130" s="61"/>
    </row>
  </sheetData>
  <mergeCells count="5">
    <mergeCell ref="B2:H2"/>
    <mergeCell ref="C3:I3"/>
    <mergeCell ref="C43:I43"/>
    <mergeCell ref="C77:I77"/>
    <mergeCell ref="B36:I36"/>
  </mergeCells>
  <pageMargins left="0.23622047244094491" right="0.23622047244094491" top="0.74803149606299213" bottom="0.74803149606299213" header="0.31496062992125984" footer="0.31496062992125984"/>
  <pageSetup paperSize="9" scale="80" orientation="portrait" r:id="rId1"/>
  <headerFooter>
    <oddHeader>&amp;L&amp;A</oddHeader>
  </headerFooter>
  <rowBreaks count="2" manualBreakCount="2">
    <brk id="42" max="8" man="1"/>
    <brk id="76" max="8"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2:I86"/>
  <sheetViews>
    <sheetView showGridLines="0" view="pageBreakPreview" zoomScaleNormal="100" zoomScaleSheetLayoutView="100" zoomScalePageLayoutView="200" workbookViewId="0">
      <selection activeCell="B81" sqref="B81"/>
    </sheetView>
  </sheetViews>
  <sheetFormatPr defaultColWidth="10.875" defaultRowHeight="20.100000000000001" customHeight="1"/>
  <cols>
    <col min="1" max="1" width="3.625" style="744" customWidth="1"/>
    <col min="2" max="2" width="35" style="744" customWidth="1"/>
    <col min="3" max="9" width="8.75" style="744" customWidth="1"/>
    <col min="10" max="16384" width="10.875" style="744"/>
  </cols>
  <sheetData>
    <row r="2" spans="2:9" ht="20.100000000000001" customHeight="1">
      <c r="B2" s="1300" t="str">
        <f>UPPER("Results of operations for oil and gas producing activities")</f>
        <v>RESULTS OF OPERATIONS FOR OIL AND GAS PRODUCING ACTIVITIES</v>
      </c>
      <c r="C2" s="1300"/>
      <c r="D2" s="1300"/>
      <c r="E2" s="1300"/>
      <c r="F2" s="1300"/>
      <c r="G2" s="1300"/>
      <c r="H2" s="1300"/>
    </row>
    <row r="3" spans="2:9" ht="20.100000000000001" customHeight="1">
      <c r="B3" s="1143" t="s">
        <v>1138</v>
      </c>
    </row>
    <row r="4" spans="2:9" ht="20.100000000000001" customHeight="1">
      <c r="B4" s="446" t="s">
        <v>13</v>
      </c>
      <c r="C4" s="1352" t="s">
        <v>354</v>
      </c>
      <c r="D4" s="1352"/>
      <c r="E4" s="1352"/>
      <c r="F4" s="1352"/>
      <c r="G4" s="1352"/>
      <c r="H4" s="1352"/>
      <c r="I4" s="1352"/>
    </row>
    <row r="5" spans="2:9" s="632" customFormat="1" ht="37.5" customHeight="1">
      <c r="B5" s="1139"/>
      <c r="C5" s="1128" t="s">
        <v>408</v>
      </c>
      <c r="D5" s="1129" t="s">
        <v>307</v>
      </c>
      <c r="E5" s="1128" t="s">
        <v>363</v>
      </c>
      <c r="F5" s="1128" t="s">
        <v>362</v>
      </c>
      <c r="G5" s="1128" t="s">
        <v>329</v>
      </c>
      <c r="H5" s="1128" t="s">
        <v>320</v>
      </c>
      <c r="I5" s="1129" t="s">
        <v>36</v>
      </c>
    </row>
    <row r="6" spans="2:9" ht="20.100000000000001" customHeight="1">
      <c r="B6" s="467" t="s">
        <v>418</v>
      </c>
      <c r="C6" s="423"/>
      <c r="D6" s="423"/>
      <c r="E6" s="423"/>
      <c r="F6" s="423"/>
      <c r="G6" s="423"/>
      <c r="H6" s="423"/>
      <c r="I6" s="423"/>
    </row>
    <row r="7" spans="2:9" ht="20.100000000000001" customHeight="1">
      <c r="B7" s="476" t="s">
        <v>407</v>
      </c>
      <c r="C7" s="478">
        <v>2200</v>
      </c>
      <c r="D7" s="477" t="s">
        <v>14</v>
      </c>
      <c r="E7" s="477">
        <v>2885</v>
      </c>
      <c r="F7" s="477">
        <v>1480</v>
      </c>
      <c r="G7" s="477">
        <v>1195</v>
      </c>
      <c r="H7" s="477">
        <v>4296</v>
      </c>
      <c r="I7" s="481">
        <v>12056</v>
      </c>
    </row>
    <row r="8" spans="2:9" ht="20.100000000000001" customHeight="1">
      <c r="B8" s="471" t="s">
        <v>406</v>
      </c>
      <c r="C8" s="470">
        <v>6064</v>
      </c>
      <c r="D8" s="469">
        <v>236</v>
      </c>
      <c r="E8" s="469">
        <v>13010</v>
      </c>
      <c r="F8" s="469">
        <v>1348</v>
      </c>
      <c r="G8" s="469">
        <v>971</v>
      </c>
      <c r="H8" s="469">
        <v>644</v>
      </c>
      <c r="I8" s="480">
        <v>22273</v>
      </c>
    </row>
    <row r="9" spans="2:9" ht="20.100000000000001" customHeight="1">
      <c r="B9" s="307" t="s">
        <v>405</v>
      </c>
      <c r="C9" s="484">
        <v>8264</v>
      </c>
      <c r="D9" s="483">
        <v>236</v>
      </c>
      <c r="E9" s="483">
        <v>15895</v>
      </c>
      <c r="F9" s="483">
        <v>2828</v>
      </c>
      <c r="G9" s="483">
        <v>2166</v>
      </c>
      <c r="H9" s="483">
        <v>4940</v>
      </c>
      <c r="I9" s="482">
        <v>34329</v>
      </c>
    </row>
    <row r="10" spans="2:9" ht="20.100000000000001" customHeight="1">
      <c r="B10" s="476" t="s">
        <v>404</v>
      </c>
      <c r="C10" s="475">
        <v>-1800</v>
      </c>
      <c r="D10" s="474">
        <v>-44</v>
      </c>
      <c r="E10" s="474">
        <v>-2166</v>
      </c>
      <c r="F10" s="474">
        <v>-559</v>
      </c>
      <c r="G10" s="474">
        <v>-466</v>
      </c>
      <c r="H10" s="474">
        <v>-666</v>
      </c>
      <c r="I10" s="473">
        <v>-5701</v>
      </c>
    </row>
    <row r="11" spans="2:9" ht="20.100000000000001" customHeight="1">
      <c r="B11" s="476" t="s">
        <v>403</v>
      </c>
      <c r="C11" s="475">
        <v>-636</v>
      </c>
      <c r="D11" s="474">
        <v>-9</v>
      </c>
      <c r="E11" s="474">
        <v>-520</v>
      </c>
      <c r="F11" s="474">
        <v>-255</v>
      </c>
      <c r="G11" s="474">
        <v>-183</v>
      </c>
      <c r="H11" s="474">
        <v>-362</v>
      </c>
      <c r="I11" s="473">
        <v>-1965</v>
      </c>
    </row>
    <row r="12" spans="2:9" ht="20.100000000000001" customHeight="1">
      <c r="B12" s="476" t="s">
        <v>402</v>
      </c>
      <c r="C12" s="475">
        <v>-2170</v>
      </c>
      <c r="D12" s="474">
        <v>-97</v>
      </c>
      <c r="E12" s="474">
        <v>-4570</v>
      </c>
      <c r="F12" s="474">
        <v>-724</v>
      </c>
      <c r="G12" s="474">
        <v>-5717</v>
      </c>
      <c r="H12" s="474">
        <v>-1877</v>
      </c>
      <c r="I12" s="473">
        <v>-15155</v>
      </c>
    </row>
    <row r="13" spans="2:9" ht="20.100000000000001" customHeight="1">
      <c r="B13" s="471" t="s">
        <v>410</v>
      </c>
      <c r="C13" s="470">
        <v>-419</v>
      </c>
      <c r="D13" s="469">
        <v>-29</v>
      </c>
      <c r="E13" s="469">
        <v>-1172</v>
      </c>
      <c r="F13" s="469">
        <v>-317</v>
      </c>
      <c r="G13" s="469">
        <v>-402</v>
      </c>
      <c r="H13" s="469">
        <v>-167</v>
      </c>
      <c r="I13" s="480">
        <v>-2506</v>
      </c>
    </row>
    <row r="14" spans="2:9" ht="20.100000000000001" customHeight="1">
      <c r="B14" s="307" t="s">
        <v>422</v>
      </c>
      <c r="C14" s="484">
        <v>3239</v>
      </c>
      <c r="D14" s="483">
        <v>57</v>
      </c>
      <c r="E14" s="483">
        <v>7467</v>
      </c>
      <c r="F14" s="483">
        <v>973</v>
      </c>
      <c r="G14" s="483">
        <v>-4602</v>
      </c>
      <c r="H14" s="483">
        <v>1868</v>
      </c>
      <c r="I14" s="482">
        <v>9002</v>
      </c>
    </row>
    <row r="15" spans="2:9" ht="20.100000000000001" customHeight="1">
      <c r="B15" s="471" t="s">
        <v>399</v>
      </c>
      <c r="C15" s="470">
        <v>-1693</v>
      </c>
      <c r="D15" s="469">
        <v>-32</v>
      </c>
      <c r="E15" s="469">
        <v>-5513</v>
      </c>
      <c r="F15" s="469">
        <v>-887</v>
      </c>
      <c r="G15" s="469">
        <v>882</v>
      </c>
      <c r="H15" s="469">
        <v>-1149</v>
      </c>
      <c r="I15" s="480">
        <v>-8392</v>
      </c>
    </row>
    <row r="16" spans="2:9" ht="20.100000000000001" customHeight="1">
      <c r="B16" s="307" t="s">
        <v>421</v>
      </c>
      <c r="C16" s="484">
        <v>1546</v>
      </c>
      <c r="D16" s="483">
        <v>25</v>
      </c>
      <c r="E16" s="483">
        <v>1954</v>
      </c>
      <c r="F16" s="483">
        <v>86</v>
      </c>
      <c r="G16" s="483">
        <v>-3720</v>
      </c>
      <c r="H16" s="483">
        <v>719</v>
      </c>
      <c r="I16" s="482">
        <v>610</v>
      </c>
    </row>
    <row r="17" spans="2:9" ht="20.100000000000001" customHeight="1">
      <c r="B17" s="467">
        <v>2015</v>
      </c>
      <c r="C17" s="423"/>
      <c r="D17" s="423"/>
      <c r="E17" s="423"/>
      <c r="F17" s="423"/>
      <c r="G17" s="423"/>
      <c r="H17" s="423"/>
      <c r="I17" s="423"/>
    </row>
    <row r="18" spans="2:9" ht="20.100000000000001" customHeight="1">
      <c r="B18" s="476" t="s">
        <v>415</v>
      </c>
      <c r="C18" s="478">
        <v>1345</v>
      </c>
      <c r="D18" s="477" t="s">
        <v>14</v>
      </c>
      <c r="E18" s="477">
        <v>989</v>
      </c>
      <c r="F18" s="477">
        <v>2340</v>
      </c>
      <c r="G18" s="477">
        <v>970</v>
      </c>
      <c r="H18" s="477">
        <v>3013</v>
      </c>
      <c r="I18" s="481">
        <v>8657</v>
      </c>
    </row>
    <row r="19" spans="2:9" ht="20.100000000000001" customHeight="1">
      <c r="B19" s="471" t="s">
        <v>406</v>
      </c>
      <c r="C19" s="470">
        <v>3816</v>
      </c>
      <c r="D19" s="469">
        <v>129</v>
      </c>
      <c r="E19" s="469">
        <v>7816</v>
      </c>
      <c r="F19" s="469">
        <v>1858</v>
      </c>
      <c r="G19" s="469">
        <v>271</v>
      </c>
      <c r="H19" s="469">
        <v>356</v>
      </c>
      <c r="I19" s="480">
        <v>14246</v>
      </c>
    </row>
    <row r="20" spans="2:9" ht="20.100000000000001" customHeight="1">
      <c r="B20" s="307" t="s">
        <v>405</v>
      </c>
      <c r="C20" s="484">
        <v>5161</v>
      </c>
      <c r="D20" s="483">
        <v>129</v>
      </c>
      <c r="E20" s="483">
        <v>8805</v>
      </c>
      <c r="F20" s="483">
        <v>4198</v>
      </c>
      <c r="G20" s="483">
        <v>1241</v>
      </c>
      <c r="H20" s="483">
        <v>3369</v>
      </c>
      <c r="I20" s="482">
        <v>22903</v>
      </c>
    </row>
    <row r="21" spans="2:9" ht="20.100000000000001" customHeight="1">
      <c r="B21" s="476" t="s">
        <v>404</v>
      </c>
      <c r="C21" s="475">
        <v>-1521</v>
      </c>
      <c r="D21" s="474">
        <v>-34</v>
      </c>
      <c r="E21" s="474">
        <v>-1779</v>
      </c>
      <c r="F21" s="474">
        <v>-659</v>
      </c>
      <c r="G21" s="474">
        <v>-497</v>
      </c>
      <c r="H21" s="474">
        <v>-456</v>
      </c>
      <c r="I21" s="473">
        <v>-4946</v>
      </c>
    </row>
    <row r="22" spans="2:9" ht="20.100000000000001" customHeight="1">
      <c r="B22" s="476" t="s">
        <v>403</v>
      </c>
      <c r="C22" s="475">
        <v>-661</v>
      </c>
      <c r="D22" s="474">
        <v>-3</v>
      </c>
      <c r="E22" s="474">
        <v>-615</v>
      </c>
      <c r="F22" s="474">
        <v>-226</v>
      </c>
      <c r="G22" s="474">
        <v>-114</v>
      </c>
      <c r="H22" s="474">
        <v>-372</v>
      </c>
      <c r="I22" s="473">
        <v>-1991</v>
      </c>
    </row>
    <row r="23" spans="2:9" ht="20.100000000000001" customHeight="1">
      <c r="B23" s="476" t="s">
        <v>402</v>
      </c>
      <c r="C23" s="475">
        <v>-2415</v>
      </c>
      <c r="D23" s="474">
        <v>-203</v>
      </c>
      <c r="E23" s="474">
        <v>-6155</v>
      </c>
      <c r="F23" s="474">
        <v>-1344</v>
      </c>
      <c r="G23" s="474">
        <v>-1548</v>
      </c>
      <c r="H23" s="474">
        <v>-3483</v>
      </c>
      <c r="I23" s="473">
        <v>-15148</v>
      </c>
    </row>
    <row r="24" spans="2:9" ht="20.100000000000001" customHeight="1">
      <c r="B24" s="471" t="s">
        <v>410</v>
      </c>
      <c r="C24" s="470">
        <v>-350</v>
      </c>
      <c r="D24" s="469">
        <v>-16</v>
      </c>
      <c r="E24" s="469">
        <v>-722</v>
      </c>
      <c r="F24" s="469">
        <v>-2756</v>
      </c>
      <c r="G24" s="469">
        <v>-280</v>
      </c>
      <c r="H24" s="469">
        <v>-121</v>
      </c>
      <c r="I24" s="480">
        <v>-4245</v>
      </c>
    </row>
    <row r="25" spans="2:9" ht="20.100000000000001" customHeight="1">
      <c r="B25" s="307" t="s">
        <v>420</v>
      </c>
      <c r="C25" s="484">
        <v>214</v>
      </c>
      <c r="D25" s="483">
        <v>-127</v>
      </c>
      <c r="E25" s="483">
        <v>-466</v>
      </c>
      <c r="F25" s="483">
        <v>-787</v>
      </c>
      <c r="G25" s="483">
        <v>-1198</v>
      </c>
      <c r="H25" s="483">
        <v>-1063</v>
      </c>
      <c r="I25" s="482">
        <v>-3427</v>
      </c>
    </row>
    <row r="26" spans="2:9" ht="20.100000000000001" customHeight="1">
      <c r="B26" s="471" t="s">
        <v>399</v>
      </c>
      <c r="C26" s="470">
        <v>458</v>
      </c>
      <c r="D26" s="469">
        <v>-4</v>
      </c>
      <c r="E26" s="469">
        <v>-220</v>
      </c>
      <c r="F26" s="469">
        <v>-123</v>
      </c>
      <c r="G26" s="469">
        <v>210</v>
      </c>
      <c r="H26" s="469">
        <v>-173</v>
      </c>
      <c r="I26" s="480">
        <v>148</v>
      </c>
    </row>
    <row r="27" spans="2:9" ht="20.100000000000001" customHeight="1">
      <c r="B27" s="307" t="s">
        <v>419</v>
      </c>
      <c r="C27" s="484">
        <v>672</v>
      </c>
      <c r="D27" s="483">
        <v>-131</v>
      </c>
      <c r="E27" s="483">
        <v>-686</v>
      </c>
      <c r="F27" s="483">
        <v>-910</v>
      </c>
      <c r="G27" s="483">
        <v>-988</v>
      </c>
      <c r="H27" s="483">
        <v>-1236</v>
      </c>
      <c r="I27" s="482">
        <v>-3279</v>
      </c>
    </row>
    <row r="28" spans="2:9" ht="20.100000000000001" customHeight="1">
      <c r="B28" s="467">
        <v>2016</v>
      </c>
      <c r="C28" s="423"/>
      <c r="D28" s="423"/>
      <c r="E28" s="423"/>
      <c r="F28" s="423"/>
      <c r="G28" s="423"/>
      <c r="H28" s="423"/>
      <c r="I28" s="423"/>
    </row>
    <row r="29" spans="2:9" ht="20.100000000000001" customHeight="1">
      <c r="B29" s="476" t="s">
        <v>407</v>
      </c>
      <c r="C29" s="478">
        <v>1075</v>
      </c>
      <c r="D29" s="477" t="s">
        <v>14</v>
      </c>
      <c r="E29" s="477">
        <v>507</v>
      </c>
      <c r="F29" s="477">
        <v>613</v>
      </c>
      <c r="G29" s="477">
        <v>963</v>
      </c>
      <c r="H29" s="477">
        <v>2113</v>
      </c>
      <c r="I29" s="481">
        <v>5271</v>
      </c>
    </row>
    <row r="30" spans="2:9" ht="20.100000000000001" customHeight="1">
      <c r="B30" s="471" t="s">
        <v>406</v>
      </c>
      <c r="C30" s="470">
        <v>3046</v>
      </c>
      <c r="D30" s="469">
        <v>72</v>
      </c>
      <c r="E30" s="469">
        <v>6826</v>
      </c>
      <c r="F30" s="469">
        <v>3033</v>
      </c>
      <c r="G30" s="469">
        <v>494</v>
      </c>
      <c r="H30" s="469">
        <v>444</v>
      </c>
      <c r="I30" s="480">
        <v>13915</v>
      </c>
    </row>
    <row r="31" spans="2:9" ht="20.100000000000001" customHeight="1">
      <c r="B31" s="307" t="s">
        <v>405</v>
      </c>
      <c r="C31" s="484">
        <v>4121</v>
      </c>
      <c r="D31" s="483">
        <v>72</v>
      </c>
      <c r="E31" s="483">
        <v>7333</v>
      </c>
      <c r="F31" s="483">
        <v>3646</v>
      </c>
      <c r="G31" s="483">
        <v>1457</v>
      </c>
      <c r="H31" s="483">
        <v>2557</v>
      </c>
      <c r="I31" s="482">
        <v>19186</v>
      </c>
    </row>
    <row r="32" spans="2:9" ht="20.100000000000001" customHeight="1">
      <c r="B32" s="476" t="s">
        <v>404</v>
      </c>
      <c r="C32" s="475">
        <v>-1083</v>
      </c>
      <c r="D32" s="474">
        <v>-30</v>
      </c>
      <c r="E32" s="474">
        <v>-1601</v>
      </c>
      <c r="F32" s="474">
        <v>-478</v>
      </c>
      <c r="G32" s="474">
        <v>-488</v>
      </c>
      <c r="H32" s="474">
        <v>-351</v>
      </c>
      <c r="I32" s="473">
        <v>-4031</v>
      </c>
    </row>
    <row r="33" spans="2:9" ht="20.100000000000001" customHeight="1">
      <c r="B33" s="476" t="s">
        <v>403</v>
      </c>
      <c r="C33" s="475">
        <v>-512</v>
      </c>
      <c r="D33" s="474">
        <v>-3</v>
      </c>
      <c r="E33" s="474">
        <v>-108</v>
      </c>
      <c r="F33" s="474">
        <v>-368</v>
      </c>
      <c r="G33" s="474">
        <v>-196</v>
      </c>
      <c r="H33" s="474">
        <v>-77</v>
      </c>
      <c r="I33" s="473">
        <v>-1264</v>
      </c>
    </row>
    <row r="34" spans="2:9" ht="20.100000000000001" customHeight="1">
      <c r="B34" s="476" t="s">
        <v>402</v>
      </c>
      <c r="C34" s="475">
        <v>-3421</v>
      </c>
      <c r="D34" s="474">
        <v>-89</v>
      </c>
      <c r="E34" s="474">
        <v>-4566</v>
      </c>
      <c r="F34" s="474">
        <v>-599</v>
      </c>
      <c r="G34" s="474">
        <v>-603</v>
      </c>
      <c r="H34" s="474">
        <v>-1191</v>
      </c>
      <c r="I34" s="473">
        <v>-10469</v>
      </c>
    </row>
    <row r="35" spans="2:9" ht="20.100000000000001" customHeight="1">
      <c r="B35" s="471" t="s">
        <v>410</v>
      </c>
      <c r="C35" s="470">
        <v>-339</v>
      </c>
      <c r="D35" s="469">
        <v>-8</v>
      </c>
      <c r="E35" s="469">
        <v>-615</v>
      </c>
      <c r="F35" s="469">
        <v>-2328</v>
      </c>
      <c r="G35" s="469">
        <v>-224</v>
      </c>
      <c r="H35" s="469">
        <v>-97</v>
      </c>
      <c r="I35" s="480">
        <v>-3611</v>
      </c>
    </row>
    <row r="36" spans="2:9" ht="20.100000000000001" customHeight="1">
      <c r="B36" s="307" t="s">
        <v>417</v>
      </c>
      <c r="C36" s="484">
        <v>-1234</v>
      </c>
      <c r="D36" s="483">
        <v>-58</v>
      </c>
      <c r="E36" s="483">
        <v>443</v>
      </c>
      <c r="F36" s="483">
        <v>-127</v>
      </c>
      <c r="G36" s="483">
        <v>-54</v>
      </c>
      <c r="H36" s="483">
        <v>841</v>
      </c>
      <c r="I36" s="482">
        <v>-189</v>
      </c>
    </row>
    <row r="37" spans="2:9" ht="20.100000000000001" customHeight="1">
      <c r="B37" s="471" t="s">
        <v>399</v>
      </c>
      <c r="C37" s="470">
        <v>818</v>
      </c>
      <c r="D37" s="469">
        <v>14</v>
      </c>
      <c r="E37" s="469">
        <v>-143</v>
      </c>
      <c r="F37" s="469">
        <v>-205</v>
      </c>
      <c r="G37" s="469">
        <v>-27</v>
      </c>
      <c r="H37" s="469">
        <v>-184</v>
      </c>
      <c r="I37" s="480">
        <v>273</v>
      </c>
    </row>
    <row r="38" spans="2:9" ht="20.100000000000001" customHeight="1">
      <c r="B38" s="307" t="s">
        <v>416</v>
      </c>
      <c r="C38" s="484">
        <v>-416</v>
      </c>
      <c r="D38" s="483">
        <v>-44</v>
      </c>
      <c r="E38" s="483">
        <v>300</v>
      </c>
      <c r="F38" s="483">
        <v>-332</v>
      </c>
      <c r="G38" s="483">
        <v>-81</v>
      </c>
      <c r="H38" s="483">
        <v>657</v>
      </c>
      <c r="I38" s="482">
        <v>84</v>
      </c>
    </row>
    <row r="39" spans="2:9" ht="20.100000000000001" customHeight="1">
      <c r="B39" s="467">
        <v>2017</v>
      </c>
      <c r="C39" s="460"/>
      <c r="D39" s="460"/>
      <c r="E39" s="460"/>
      <c r="F39" s="460"/>
      <c r="G39" s="460"/>
      <c r="H39" s="460"/>
      <c r="I39" s="460"/>
    </row>
    <row r="40" spans="2:9" ht="20.100000000000001" customHeight="1">
      <c r="B40" s="476" t="s">
        <v>407</v>
      </c>
      <c r="C40" s="478">
        <v>1454</v>
      </c>
      <c r="D40" s="477">
        <v>0</v>
      </c>
      <c r="E40" s="477">
        <v>975</v>
      </c>
      <c r="F40" s="477">
        <v>934</v>
      </c>
      <c r="G40" s="477">
        <v>1335</v>
      </c>
      <c r="H40" s="477">
        <v>2160</v>
      </c>
      <c r="I40" s="481">
        <v>6858</v>
      </c>
    </row>
    <row r="41" spans="2:9" s="309" customFormat="1" ht="19.5" customHeight="1">
      <c r="B41" s="471" t="s">
        <v>406</v>
      </c>
      <c r="C41" s="470">
        <v>3932</v>
      </c>
      <c r="D41" s="469">
        <v>41</v>
      </c>
      <c r="E41" s="469">
        <v>8486</v>
      </c>
      <c r="F41" s="469">
        <v>3706</v>
      </c>
      <c r="G41" s="469">
        <v>821</v>
      </c>
      <c r="H41" s="469">
        <v>453</v>
      </c>
      <c r="I41" s="480">
        <v>17439</v>
      </c>
    </row>
    <row r="42" spans="2:9" ht="20.100000000000001" customHeight="1">
      <c r="B42" s="307" t="s">
        <v>405</v>
      </c>
      <c r="C42" s="484">
        <v>5386</v>
      </c>
      <c r="D42" s="483">
        <v>41</v>
      </c>
      <c r="E42" s="483">
        <v>9461</v>
      </c>
      <c r="F42" s="483">
        <v>4640</v>
      </c>
      <c r="G42" s="483">
        <v>2156</v>
      </c>
      <c r="H42" s="483">
        <v>2613</v>
      </c>
      <c r="I42" s="482">
        <v>24297</v>
      </c>
    </row>
    <row r="43" spans="2:9" ht="20.100000000000001" customHeight="1">
      <c r="B43" s="476" t="s">
        <v>404</v>
      </c>
      <c r="C43" s="475">
        <v>-1072</v>
      </c>
      <c r="D43" s="474">
        <v>-14</v>
      </c>
      <c r="E43" s="474">
        <v>-1350</v>
      </c>
      <c r="F43" s="474">
        <v>-434</v>
      </c>
      <c r="G43" s="474">
        <v>-601</v>
      </c>
      <c r="H43" s="474">
        <v>-318</v>
      </c>
      <c r="I43" s="473">
        <v>-3789</v>
      </c>
    </row>
    <row r="44" spans="2:9" ht="20.100000000000001" customHeight="1">
      <c r="B44" s="476" t="s">
        <v>403</v>
      </c>
      <c r="C44" s="475">
        <v>-419</v>
      </c>
      <c r="D44" s="474">
        <v>-2</v>
      </c>
      <c r="E44" s="474">
        <v>-164</v>
      </c>
      <c r="F44" s="474">
        <v>-10</v>
      </c>
      <c r="G44" s="474">
        <v>-193</v>
      </c>
      <c r="H44" s="474">
        <v>-76</v>
      </c>
      <c r="I44" s="473">
        <v>-864</v>
      </c>
    </row>
    <row r="45" spans="2:9" ht="20.100000000000001" customHeight="1">
      <c r="B45" s="476" t="s">
        <v>402</v>
      </c>
      <c r="C45" s="475">
        <v>-2928</v>
      </c>
      <c r="D45" s="474">
        <v>-36</v>
      </c>
      <c r="E45" s="474">
        <v>-5790</v>
      </c>
      <c r="F45" s="474">
        <v>-511</v>
      </c>
      <c r="G45" s="474">
        <v>-2569</v>
      </c>
      <c r="H45" s="474">
        <v>-820</v>
      </c>
      <c r="I45" s="473">
        <v>-12654</v>
      </c>
    </row>
    <row r="46" spans="2:9" ht="15.95" customHeight="1">
      <c r="B46" s="471" t="s">
        <v>410</v>
      </c>
      <c r="C46" s="470">
        <v>-352</v>
      </c>
      <c r="D46" s="469">
        <v>-7</v>
      </c>
      <c r="E46" s="469">
        <v>-775</v>
      </c>
      <c r="F46" s="469">
        <v>-2619</v>
      </c>
      <c r="G46" s="469">
        <v>-338</v>
      </c>
      <c r="H46" s="469">
        <v>-121</v>
      </c>
      <c r="I46" s="480">
        <v>-4212</v>
      </c>
    </row>
    <row r="47" spans="2:9" ht="18.95" customHeight="1">
      <c r="B47" s="307" t="s">
        <v>414</v>
      </c>
      <c r="C47" s="484">
        <v>615</v>
      </c>
      <c r="D47" s="483">
        <v>-18</v>
      </c>
      <c r="E47" s="483">
        <v>1382</v>
      </c>
      <c r="F47" s="483">
        <v>1066</v>
      </c>
      <c r="G47" s="483">
        <v>-1545</v>
      </c>
      <c r="H47" s="483">
        <v>1278</v>
      </c>
      <c r="I47" s="482">
        <v>2778</v>
      </c>
    </row>
    <row r="48" spans="2:9" ht="15.95" customHeight="1">
      <c r="B48" s="471" t="s">
        <v>399</v>
      </c>
      <c r="C48" s="470">
        <v>-776</v>
      </c>
      <c r="D48" s="469">
        <v>-2</v>
      </c>
      <c r="E48" s="469">
        <v>-853</v>
      </c>
      <c r="F48" s="469">
        <v>-469</v>
      </c>
      <c r="G48" s="469">
        <v>387</v>
      </c>
      <c r="H48" s="469">
        <v>-482</v>
      </c>
      <c r="I48" s="480">
        <v>-2195</v>
      </c>
    </row>
    <row r="49" spans="2:9" ht="20.100000000000001" customHeight="1">
      <c r="B49" s="307" t="s">
        <v>413</v>
      </c>
      <c r="C49" s="484">
        <v>-161</v>
      </c>
      <c r="D49" s="483">
        <v>-20</v>
      </c>
      <c r="E49" s="483">
        <v>529</v>
      </c>
      <c r="F49" s="483">
        <v>597</v>
      </c>
      <c r="G49" s="483">
        <v>-1158</v>
      </c>
      <c r="H49" s="483">
        <v>796</v>
      </c>
      <c r="I49" s="482">
        <v>583</v>
      </c>
    </row>
    <row r="50" spans="2:9" ht="20.100000000000001" customHeight="1">
      <c r="B50" s="466">
        <v>2018</v>
      </c>
      <c r="C50" s="460"/>
      <c r="D50" s="460"/>
      <c r="E50" s="460"/>
      <c r="F50" s="460"/>
      <c r="G50" s="460"/>
      <c r="H50" s="460"/>
      <c r="I50" s="460"/>
    </row>
    <row r="51" spans="2:9" ht="20.100000000000001" customHeight="1">
      <c r="B51" s="476" t="s">
        <v>407</v>
      </c>
      <c r="C51" s="478">
        <v>2199</v>
      </c>
      <c r="D51" s="477" t="s">
        <v>14</v>
      </c>
      <c r="E51" s="477">
        <v>1899</v>
      </c>
      <c r="F51" s="477">
        <v>2331</v>
      </c>
      <c r="G51" s="477">
        <v>1109</v>
      </c>
      <c r="H51" s="477">
        <v>1384</v>
      </c>
      <c r="I51" s="481">
        <v>8922</v>
      </c>
    </row>
    <row r="52" spans="2:9" s="309" customFormat="1" ht="19.5" customHeight="1">
      <c r="B52" s="471" t="s">
        <v>406</v>
      </c>
      <c r="C52" s="470">
        <v>6686</v>
      </c>
      <c r="D52" s="469">
        <v>86</v>
      </c>
      <c r="E52" s="469">
        <v>10702</v>
      </c>
      <c r="F52" s="469">
        <v>6760</v>
      </c>
      <c r="G52" s="469">
        <v>1730</v>
      </c>
      <c r="H52" s="469">
        <v>222</v>
      </c>
      <c r="I52" s="480">
        <v>26186</v>
      </c>
    </row>
    <row r="53" spans="2:9" s="1029" customFormat="1" ht="20.100000000000001" customHeight="1">
      <c r="B53" s="307" t="s">
        <v>405</v>
      </c>
      <c r="C53" s="484">
        <v>8885</v>
      </c>
      <c r="D53" s="483">
        <v>86</v>
      </c>
      <c r="E53" s="483">
        <v>12601</v>
      </c>
      <c r="F53" s="483">
        <v>9091</v>
      </c>
      <c r="G53" s="483">
        <v>2839</v>
      </c>
      <c r="H53" s="483">
        <v>1606</v>
      </c>
      <c r="I53" s="482">
        <v>35108</v>
      </c>
    </row>
    <row r="54" spans="2:9" ht="20.100000000000001" customHeight="1">
      <c r="B54" s="476" t="s">
        <v>404</v>
      </c>
      <c r="C54" s="475">
        <v>-1546</v>
      </c>
      <c r="D54" s="474">
        <v>-14</v>
      </c>
      <c r="E54" s="474">
        <v>-1208</v>
      </c>
      <c r="F54" s="474">
        <v>-617</v>
      </c>
      <c r="G54" s="474">
        <v>-864</v>
      </c>
      <c r="H54" s="474">
        <v>-147</v>
      </c>
      <c r="I54" s="473">
        <v>-4396</v>
      </c>
    </row>
    <row r="55" spans="2:9" ht="20.100000000000001" customHeight="1">
      <c r="B55" s="476" t="s">
        <v>403</v>
      </c>
      <c r="C55" s="475">
        <v>-297</v>
      </c>
      <c r="D55" s="474">
        <v>-1</v>
      </c>
      <c r="E55" s="474">
        <v>-144</v>
      </c>
      <c r="F55" s="474">
        <v>-45</v>
      </c>
      <c r="G55" s="474">
        <v>-218</v>
      </c>
      <c r="H55" s="474">
        <v>-93</v>
      </c>
      <c r="I55" s="473">
        <v>-798</v>
      </c>
    </row>
    <row r="56" spans="2:9" ht="20.100000000000001" customHeight="1">
      <c r="B56" s="471" t="s">
        <v>402</v>
      </c>
      <c r="C56" s="470">
        <v>-2464</v>
      </c>
      <c r="D56" s="469">
        <v>-33</v>
      </c>
      <c r="E56" s="469">
        <v>-4400</v>
      </c>
      <c r="F56" s="469">
        <v>-1227</v>
      </c>
      <c r="G56" s="469">
        <v>-1356</v>
      </c>
      <c r="H56" s="469">
        <v>-1066</v>
      </c>
      <c r="I56" s="480">
        <v>-10546</v>
      </c>
    </row>
    <row r="57" spans="2:9" ht="15.95" customHeight="1">
      <c r="B57" s="409" t="s">
        <v>410</v>
      </c>
      <c r="C57" s="258">
        <v>-395</v>
      </c>
      <c r="D57" s="258">
        <v>-12</v>
      </c>
      <c r="E57" s="258">
        <v>-993</v>
      </c>
      <c r="F57" s="258">
        <v>-5561</v>
      </c>
      <c r="G57" s="258">
        <v>-423</v>
      </c>
      <c r="H57" s="258">
        <v>-141</v>
      </c>
      <c r="I57" s="480">
        <v>-7525</v>
      </c>
    </row>
    <row r="58" spans="2:9" s="1029" customFormat="1" ht="18.95" customHeight="1">
      <c r="B58" s="307" t="s">
        <v>412</v>
      </c>
      <c r="C58" s="484">
        <v>4183</v>
      </c>
      <c r="D58" s="483">
        <v>26</v>
      </c>
      <c r="E58" s="483">
        <v>5856</v>
      </c>
      <c r="F58" s="483">
        <v>1641</v>
      </c>
      <c r="G58" s="483">
        <v>-22</v>
      </c>
      <c r="H58" s="483">
        <v>159</v>
      </c>
      <c r="I58" s="482">
        <v>11843</v>
      </c>
    </row>
    <row r="59" spans="2:9" ht="15.95" customHeight="1">
      <c r="B59" s="471" t="s">
        <v>399</v>
      </c>
      <c r="C59" s="470">
        <v>-2356</v>
      </c>
      <c r="D59" s="469">
        <v>-16</v>
      </c>
      <c r="E59" s="469">
        <v>-2440</v>
      </c>
      <c r="F59" s="469">
        <v>-868</v>
      </c>
      <c r="G59" s="469">
        <v>88</v>
      </c>
      <c r="H59" s="469">
        <v>-25</v>
      </c>
      <c r="I59" s="469">
        <v>-5617</v>
      </c>
    </row>
    <row r="60" spans="2:9" s="1029" customFormat="1" ht="18.95" customHeight="1">
      <c r="B60" s="307" t="s">
        <v>411</v>
      </c>
      <c r="C60" s="484">
        <v>1827</v>
      </c>
      <c r="D60" s="483">
        <v>10</v>
      </c>
      <c r="E60" s="483">
        <v>3416</v>
      </c>
      <c r="F60" s="483">
        <v>773</v>
      </c>
      <c r="G60" s="483">
        <v>66</v>
      </c>
      <c r="H60" s="483">
        <v>134</v>
      </c>
      <c r="I60" s="482">
        <v>6226</v>
      </c>
    </row>
    <row r="61" spans="2:9" s="1141" customFormat="1" ht="12" customHeight="1">
      <c r="B61" s="1140" t="s">
        <v>882</v>
      </c>
    </row>
    <row r="62" spans="2:9" s="1141" customFormat="1" ht="12" customHeight="1">
      <c r="B62" s="1140" t="s">
        <v>883</v>
      </c>
    </row>
    <row r="63" spans="2:9" s="1141" customFormat="1" ht="12" customHeight="1">
      <c r="B63" s="1140" t="s">
        <v>884</v>
      </c>
    </row>
    <row r="64" spans="2:9" s="1141" customFormat="1" ht="12" customHeight="1">
      <c r="B64" s="1140" t="s">
        <v>885</v>
      </c>
    </row>
    <row r="65" spans="2:9" s="1141" customFormat="1" ht="12" customHeight="1">
      <c r="B65" s="1140" t="s">
        <v>886</v>
      </c>
    </row>
    <row r="66" spans="2:9" s="1141" customFormat="1" ht="12" customHeight="1">
      <c r="B66" s="1140" t="s">
        <v>887</v>
      </c>
    </row>
    <row r="67" spans="2:9" ht="20.100000000000001" customHeight="1">
      <c r="B67" s="446" t="s">
        <v>13</v>
      </c>
      <c r="C67" s="1342" t="s">
        <v>353</v>
      </c>
      <c r="D67" s="1342"/>
      <c r="E67" s="1342"/>
      <c r="F67" s="1342"/>
      <c r="G67" s="1342"/>
      <c r="H67" s="1342"/>
      <c r="I67" s="1342"/>
    </row>
    <row r="68" spans="2:9" s="632" customFormat="1" ht="37.5" customHeight="1">
      <c r="B68" s="1142" t="s">
        <v>409</v>
      </c>
      <c r="C68" s="1128" t="s">
        <v>408</v>
      </c>
      <c r="D68" s="1129" t="s">
        <v>307</v>
      </c>
      <c r="E68" s="1128" t="s">
        <v>363</v>
      </c>
      <c r="F68" s="1128" t="s">
        <v>362</v>
      </c>
      <c r="G68" s="1128" t="s">
        <v>329</v>
      </c>
      <c r="H68" s="1128" t="s">
        <v>320</v>
      </c>
      <c r="I68" s="1129" t="s">
        <v>36</v>
      </c>
    </row>
    <row r="69" spans="2:9" ht="20.100000000000001" customHeight="1">
      <c r="B69" s="181"/>
      <c r="C69" s="180"/>
      <c r="D69" s="479"/>
      <c r="E69" s="479"/>
      <c r="F69" s="479"/>
      <c r="G69" s="479"/>
      <c r="H69" s="479"/>
      <c r="I69" s="473"/>
    </row>
    <row r="70" spans="2:9" ht="20.100000000000001" customHeight="1">
      <c r="B70" s="181">
        <v>2014</v>
      </c>
      <c r="C70" s="180" t="s">
        <v>14</v>
      </c>
      <c r="D70" s="180">
        <v>410</v>
      </c>
      <c r="E70" s="180">
        <v>-21</v>
      </c>
      <c r="F70" s="180">
        <v>1838</v>
      </c>
      <c r="G70" s="180">
        <v>-69</v>
      </c>
      <c r="H70" s="180" t="s">
        <v>14</v>
      </c>
      <c r="I70" s="473">
        <v>2158</v>
      </c>
    </row>
    <row r="71" spans="2:9" ht="20.100000000000001" customHeight="1">
      <c r="B71" s="181">
        <v>2015</v>
      </c>
      <c r="C71" s="180" t="s">
        <v>14</v>
      </c>
      <c r="D71" s="180">
        <v>285</v>
      </c>
      <c r="E71" s="180" t="s">
        <v>14</v>
      </c>
      <c r="F71" s="180">
        <v>699</v>
      </c>
      <c r="G71" s="180">
        <v>32</v>
      </c>
      <c r="H71" s="180" t="s">
        <v>14</v>
      </c>
      <c r="I71" s="473">
        <v>1016</v>
      </c>
    </row>
    <row r="72" spans="2:9" ht="20.100000000000001" customHeight="1">
      <c r="B72" s="181">
        <v>2016</v>
      </c>
      <c r="C72" s="180" t="s">
        <v>14</v>
      </c>
      <c r="D72" s="180">
        <v>398</v>
      </c>
      <c r="E72" s="180" t="s">
        <v>14</v>
      </c>
      <c r="F72" s="180">
        <v>380</v>
      </c>
      <c r="G72" s="180">
        <v>102</v>
      </c>
      <c r="H72" s="180" t="s">
        <v>14</v>
      </c>
      <c r="I72" s="473">
        <v>880</v>
      </c>
    </row>
    <row r="73" spans="2:9" ht="20.100000000000001" customHeight="1">
      <c r="B73" s="181">
        <v>2017</v>
      </c>
      <c r="C73" s="180" t="s">
        <v>14</v>
      </c>
      <c r="D73" s="180">
        <v>483</v>
      </c>
      <c r="E73" s="180">
        <v>72</v>
      </c>
      <c r="F73" s="180">
        <v>547</v>
      </c>
      <c r="G73" s="180">
        <v>62</v>
      </c>
      <c r="H73" s="180" t="s">
        <v>14</v>
      </c>
      <c r="I73" s="473">
        <v>1164</v>
      </c>
    </row>
    <row r="74" spans="2:9" ht="20.100000000000001" customHeight="1">
      <c r="B74" s="466">
        <v>2018</v>
      </c>
      <c r="C74" s="460"/>
      <c r="D74" s="460"/>
      <c r="E74" s="460"/>
      <c r="F74" s="460"/>
      <c r="G74" s="460"/>
      <c r="H74" s="460"/>
      <c r="I74" s="460"/>
    </row>
    <row r="75" spans="2:9" ht="20.100000000000001" customHeight="1">
      <c r="B75" s="476" t="s">
        <v>407</v>
      </c>
      <c r="C75" s="478" t="s">
        <v>14</v>
      </c>
      <c r="D75" s="477">
        <v>1915</v>
      </c>
      <c r="E75" s="477">
        <v>122</v>
      </c>
      <c r="F75" s="477">
        <v>3429</v>
      </c>
      <c r="G75" s="477">
        <v>346</v>
      </c>
      <c r="H75" s="477" t="s">
        <v>14</v>
      </c>
      <c r="I75" s="468">
        <v>5812</v>
      </c>
    </row>
    <row r="76" spans="2:9" ht="20.100000000000001" customHeight="1">
      <c r="B76" s="471" t="s">
        <v>406</v>
      </c>
      <c r="C76" s="470" t="s">
        <v>14</v>
      </c>
      <c r="D76" s="469">
        <v>45</v>
      </c>
      <c r="E76" s="469">
        <v>32</v>
      </c>
      <c r="F76" s="469">
        <v>941</v>
      </c>
      <c r="G76" s="469" t="s">
        <v>14</v>
      </c>
      <c r="H76" s="469" t="s">
        <v>14</v>
      </c>
      <c r="I76" s="468">
        <v>1018</v>
      </c>
    </row>
    <row r="77" spans="2:9" s="1029" customFormat="1" ht="18.95" customHeight="1">
      <c r="B77" s="307" t="s">
        <v>405</v>
      </c>
      <c r="C77" s="484" t="s">
        <v>14</v>
      </c>
      <c r="D77" s="483">
        <v>1960</v>
      </c>
      <c r="E77" s="483">
        <v>154</v>
      </c>
      <c r="F77" s="483">
        <v>4370</v>
      </c>
      <c r="G77" s="483">
        <v>346</v>
      </c>
      <c r="H77" s="483" t="s">
        <v>14</v>
      </c>
      <c r="I77" s="482">
        <v>6830</v>
      </c>
    </row>
    <row r="78" spans="2:9" ht="20.100000000000001" customHeight="1">
      <c r="B78" s="476" t="s">
        <v>404</v>
      </c>
      <c r="C78" s="475" t="s">
        <v>14</v>
      </c>
      <c r="D78" s="474">
        <v>-139</v>
      </c>
      <c r="E78" s="474" t="s">
        <v>14</v>
      </c>
      <c r="F78" s="474">
        <v>-399</v>
      </c>
      <c r="G78" s="474">
        <v>-49</v>
      </c>
      <c r="H78" s="474" t="s">
        <v>14</v>
      </c>
      <c r="I78" s="473">
        <v>-587</v>
      </c>
    </row>
    <row r="79" spans="2:9" ht="20.100000000000001" customHeight="1">
      <c r="B79" s="476" t="s">
        <v>403</v>
      </c>
      <c r="C79" s="475" t="s">
        <v>14</v>
      </c>
      <c r="D79" s="474">
        <v>-14</v>
      </c>
      <c r="E79" s="474" t="s">
        <v>14</v>
      </c>
      <c r="F79" s="474" t="s">
        <v>14</v>
      </c>
      <c r="G79" s="474" t="s">
        <v>14</v>
      </c>
      <c r="H79" s="474" t="s">
        <v>14</v>
      </c>
      <c r="I79" s="473">
        <v>-14</v>
      </c>
    </row>
    <row r="80" spans="2:9" ht="20.100000000000001" customHeight="1">
      <c r="B80" s="476" t="s">
        <v>402</v>
      </c>
      <c r="C80" s="475" t="s">
        <v>14</v>
      </c>
      <c r="D80" s="474">
        <v>-196</v>
      </c>
      <c r="E80" s="474" t="s">
        <v>14</v>
      </c>
      <c r="F80" s="474">
        <v>-253</v>
      </c>
      <c r="G80" s="474">
        <v>-68</v>
      </c>
      <c r="H80" s="474" t="s">
        <v>14</v>
      </c>
      <c r="I80" s="473">
        <v>-517</v>
      </c>
    </row>
    <row r="81" spans="2:9" ht="20.100000000000001" customHeight="1">
      <c r="B81" s="471" t="s">
        <v>401</v>
      </c>
      <c r="C81" s="470" t="s">
        <v>14</v>
      </c>
      <c r="D81" s="469">
        <v>-239</v>
      </c>
      <c r="E81" s="469">
        <v>-32</v>
      </c>
      <c r="F81" s="469">
        <v>-2548</v>
      </c>
      <c r="G81" s="469">
        <v>-185</v>
      </c>
      <c r="H81" s="469" t="s">
        <v>14</v>
      </c>
      <c r="I81" s="472">
        <v>-3004</v>
      </c>
    </row>
    <row r="82" spans="2:9" s="1029" customFormat="1" ht="18.95" customHeight="1">
      <c r="B82" s="307" t="s">
        <v>400</v>
      </c>
      <c r="C82" s="484" t="s">
        <v>14</v>
      </c>
      <c r="D82" s="483">
        <v>1372</v>
      </c>
      <c r="E82" s="483">
        <v>122</v>
      </c>
      <c r="F82" s="483">
        <v>1170</v>
      </c>
      <c r="G82" s="483">
        <v>44</v>
      </c>
      <c r="H82" s="483" t="s">
        <v>14</v>
      </c>
      <c r="I82" s="482">
        <v>2708</v>
      </c>
    </row>
    <row r="83" spans="2:9" ht="20.100000000000001" customHeight="1">
      <c r="B83" s="471" t="s">
        <v>399</v>
      </c>
      <c r="C83" s="470" t="s">
        <v>14</v>
      </c>
      <c r="D83" s="469">
        <v>-228</v>
      </c>
      <c r="E83" s="469" t="s">
        <v>14</v>
      </c>
      <c r="F83" s="469">
        <v>-424</v>
      </c>
      <c r="G83" s="469">
        <v>-3</v>
      </c>
      <c r="H83" s="469" t="s">
        <v>14</v>
      </c>
      <c r="I83" s="468">
        <v>-655</v>
      </c>
    </row>
    <row r="84" spans="2:9" s="1029" customFormat="1" ht="18.95" customHeight="1">
      <c r="B84" s="307" t="s">
        <v>398</v>
      </c>
      <c r="C84" s="484" t="s">
        <v>14</v>
      </c>
      <c r="D84" s="483">
        <v>1144</v>
      </c>
      <c r="E84" s="483">
        <v>122</v>
      </c>
      <c r="F84" s="483">
        <v>746</v>
      </c>
      <c r="G84" s="483">
        <v>41</v>
      </c>
      <c r="H84" s="483" t="s">
        <v>14</v>
      </c>
      <c r="I84" s="482">
        <v>2053</v>
      </c>
    </row>
    <row r="86" spans="2:9" ht="20.100000000000001" customHeight="1">
      <c r="B86" s="1353" t="s">
        <v>397</v>
      </c>
      <c r="C86" s="1354"/>
      <c r="D86" s="1354"/>
      <c r="E86" s="1354"/>
      <c r="F86" s="1354"/>
      <c r="G86" s="1354"/>
      <c r="H86" s="1354"/>
    </row>
  </sheetData>
  <mergeCells count="4">
    <mergeCell ref="B2:H2"/>
    <mergeCell ref="C4:I4"/>
    <mergeCell ref="C67:I67"/>
    <mergeCell ref="B86:H86"/>
  </mergeCells>
  <pageMargins left="0.23622047244094491" right="0.23622047244094491" top="0.74803149606299213" bottom="0.74803149606299213" header="0.31496062992125984" footer="0.31496062992125984"/>
  <pageSetup paperSize="9" scale="80" orientation="portrait" r:id="rId1"/>
  <headerFooter>
    <oddHeader>&amp;L&amp;A</oddHeader>
  </headerFooter>
  <rowBreaks count="2" manualBreakCount="2">
    <brk id="38" max="8" man="1"/>
    <brk id="66" max="16383"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1:J51"/>
  <sheetViews>
    <sheetView showGridLines="0" view="pageBreakPreview" zoomScaleNormal="100" zoomScaleSheetLayoutView="100" zoomScalePageLayoutView="140" workbookViewId="0">
      <selection activeCell="B1" sqref="B1"/>
    </sheetView>
  </sheetViews>
  <sheetFormatPr defaultColWidth="10.875" defaultRowHeight="20.100000000000001" customHeight="1"/>
  <cols>
    <col min="1" max="1" width="3.375" style="744" customWidth="1"/>
    <col min="2" max="2" width="35" style="744" customWidth="1"/>
    <col min="3" max="9" width="8.75" style="744" customWidth="1"/>
    <col min="10" max="16384" width="10.875" style="744"/>
  </cols>
  <sheetData>
    <row r="1" spans="2:9" ht="10.5" customHeight="1"/>
    <row r="2" spans="2:9" ht="20.100000000000001" customHeight="1">
      <c r="B2" s="1300" t="s">
        <v>428</v>
      </c>
      <c r="C2" s="1300"/>
      <c r="D2" s="1300"/>
      <c r="E2" s="1300"/>
      <c r="F2" s="1300"/>
      <c r="G2" s="1300"/>
      <c r="H2" s="1300"/>
      <c r="I2" s="1300"/>
    </row>
    <row r="3" spans="2:9" ht="21.75" customHeight="1">
      <c r="B3" s="1356" t="s">
        <v>1139</v>
      </c>
      <c r="C3" s="1356"/>
      <c r="D3" s="1356"/>
      <c r="E3" s="1356"/>
      <c r="F3" s="1356"/>
      <c r="G3" s="1356"/>
      <c r="H3" s="1356"/>
      <c r="I3" s="1356"/>
    </row>
    <row r="4" spans="2:9" ht="14.25" customHeight="1">
      <c r="B4" s="1143" t="s">
        <v>1140</v>
      </c>
    </row>
    <row r="5" spans="2:9" ht="23.25" customHeight="1">
      <c r="B5" s="450" t="s">
        <v>13</v>
      </c>
      <c r="C5" s="1355" t="s">
        <v>354</v>
      </c>
      <c r="D5" s="1355"/>
      <c r="E5" s="1355"/>
      <c r="F5" s="1355"/>
      <c r="G5" s="1355"/>
      <c r="H5" s="1355"/>
      <c r="I5" s="1355"/>
    </row>
    <row r="6" spans="2:9" s="632" customFormat="1" ht="37.5" customHeight="1">
      <c r="B6" s="1139"/>
      <c r="C6" s="1128" t="s">
        <v>364</v>
      </c>
      <c r="D6" s="1129" t="s">
        <v>307</v>
      </c>
      <c r="E6" s="1128" t="s">
        <v>363</v>
      </c>
      <c r="F6" s="1128" t="s">
        <v>362</v>
      </c>
      <c r="G6" s="1128" t="s">
        <v>329</v>
      </c>
      <c r="H6" s="1128" t="s">
        <v>320</v>
      </c>
      <c r="I6" s="1129" t="s">
        <v>36</v>
      </c>
    </row>
    <row r="7" spans="2:9" ht="20.100000000000001" customHeight="1">
      <c r="B7" s="467">
        <v>2014</v>
      </c>
      <c r="C7" s="423"/>
      <c r="D7" s="423"/>
      <c r="E7" s="423"/>
      <c r="F7" s="423"/>
      <c r="G7" s="423"/>
      <c r="H7" s="423"/>
      <c r="I7" s="423"/>
    </row>
    <row r="8" spans="2:9" ht="15.75" customHeight="1">
      <c r="B8" s="276" t="s">
        <v>426</v>
      </c>
      <c r="C8" s="490">
        <v>80</v>
      </c>
      <c r="D8" s="490" t="s">
        <v>14</v>
      </c>
      <c r="E8" s="366">
        <v>17</v>
      </c>
      <c r="F8" s="366">
        <v>-1</v>
      </c>
      <c r="G8" s="366" t="s">
        <v>14</v>
      </c>
      <c r="H8" s="366">
        <v>9</v>
      </c>
      <c r="I8" s="24">
        <v>105</v>
      </c>
    </row>
    <row r="9" spans="2:9" ht="15.75" customHeight="1">
      <c r="B9" s="276" t="s">
        <v>425</v>
      </c>
      <c r="C9" s="419">
        <v>82</v>
      </c>
      <c r="D9" s="419" t="s">
        <v>14</v>
      </c>
      <c r="E9" s="279">
        <v>69</v>
      </c>
      <c r="F9" s="279">
        <v>7</v>
      </c>
      <c r="G9" s="279">
        <v>544</v>
      </c>
      <c r="H9" s="279">
        <v>1</v>
      </c>
      <c r="I9" s="24">
        <v>703</v>
      </c>
    </row>
    <row r="10" spans="2:9" ht="15.75" customHeight="1">
      <c r="B10" s="276" t="s">
        <v>24</v>
      </c>
      <c r="C10" s="419">
        <v>500</v>
      </c>
      <c r="D10" s="419">
        <v>9</v>
      </c>
      <c r="E10" s="279">
        <v>882</v>
      </c>
      <c r="F10" s="279">
        <v>403</v>
      </c>
      <c r="G10" s="279">
        <v>375</v>
      </c>
      <c r="H10" s="279">
        <v>451</v>
      </c>
      <c r="I10" s="24">
        <v>2620</v>
      </c>
    </row>
    <row r="11" spans="2:9" ht="15.75" customHeight="1">
      <c r="B11" s="278" t="s">
        <v>424</v>
      </c>
      <c r="C11" s="422">
        <v>5151</v>
      </c>
      <c r="D11" s="422">
        <v>116</v>
      </c>
      <c r="E11" s="280">
        <v>8037</v>
      </c>
      <c r="F11" s="280">
        <v>567</v>
      </c>
      <c r="G11" s="280">
        <v>3468</v>
      </c>
      <c r="H11" s="280">
        <v>3024</v>
      </c>
      <c r="I11" s="421">
        <v>20363</v>
      </c>
    </row>
    <row r="12" spans="2:9" ht="15.75" customHeight="1">
      <c r="B12" s="307" t="s">
        <v>423</v>
      </c>
      <c r="C12" s="444">
        <v>5813</v>
      </c>
      <c r="D12" s="433">
        <v>125</v>
      </c>
      <c r="E12" s="433">
        <v>9005</v>
      </c>
      <c r="F12" s="433">
        <v>976</v>
      </c>
      <c r="G12" s="433">
        <v>4387</v>
      </c>
      <c r="H12" s="433">
        <v>3485</v>
      </c>
      <c r="I12" s="443">
        <v>23791</v>
      </c>
    </row>
    <row r="13" spans="2:9" ht="20.100000000000001" customHeight="1">
      <c r="B13" s="467">
        <v>2015</v>
      </c>
      <c r="C13" s="423"/>
      <c r="D13" s="423"/>
      <c r="E13" s="423"/>
      <c r="F13" s="423"/>
      <c r="G13" s="423"/>
      <c r="H13" s="423"/>
      <c r="I13" s="423"/>
    </row>
    <row r="14" spans="2:9" s="1029" customFormat="1" ht="15.75" customHeight="1">
      <c r="B14" s="276" t="s">
        <v>426</v>
      </c>
      <c r="C14" s="490">
        <v>57</v>
      </c>
      <c r="D14" s="490" t="s">
        <v>14</v>
      </c>
      <c r="E14" s="366">
        <v>59</v>
      </c>
      <c r="F14" s="366">
        <v>1039</v>
      </c>
      <c r="G14" s="366" t="s">
        <v>14</v>
      </c>
      <c r="H14" s="366">
        <v>10</v>
      </c>
      <c r="I14" s="24">
        <v>1165</v>
      </c>
    </row>
    <row r="15" spans="2:9" s="1029" customFormat="1" ht="15.75" customHeight="1">
      <c r="B15" s="276" t="s">
        <v>425</v>
      </c>
      <c r="C15" s="419" t="s">
        <v>14</v>
      </c>
      <c r="D15" s="419">
        <v>4</v>
      </c>
      <c r="E15" s="279">
        <v>26</v>
      </c>
      <c r="F15" s="279">
        <v>1205</v>
      </c>
      <c r="G15" s="279">
        <v>199</v>
      </c>
      <c r="H15" s="279">
        <v>4</v>
      </c>
      <c r="I15" s="24">
        <v>1438</v>
      </c>
    </row>
    <row r="16" spans="2:9" s="1029" customFormat="1" ht="15.75" customHeight="1">
      <c r="B16" s="276" t="s">
        <v>24</v>
      </c>
      <c r="C16" s="419">
        <v>618</v>
      </c>
      <c r="D16" s="419">
        <v>3</v>
      </c>
      <c r="E16" s="279">
        <v>287</v>
      </c>
      <c r="F16" s="279">
        <v>263</v>
      </c>
      <c r="G16" s="279">
        <v>515</v>
      </c>
      <c r="H16" s="279">
        <v>261</v>
      </c>
      <c r="I16" s="24">
        <v>1947</v>
      </c>
    </row>
    <row r="17" spans="2:9" s="1029" customFormat="1" ht="15.75" customHeight="1">
      <c r="B17" s="278" t="s">
        <v>424</v>
      </c>
      <c r="C17" s="422">
        <v>4735</v>
      </c>
      <c r="D17" s="422">
        <v>97</v>
      </c>
      <c r="E17" s="280">
        <v>7582</v>
      </c>
      <c r="F17" s="280">
        <v>600</v>
      </c>
      <c r="G17" s="280">
        <v>3143</v>
      </c>
      <c r="H17" s="280">
        <v>2381</v>
      </c>
      <c r="I17" s="421">
        <v>18538</v>
      </c>
    </row>
    <row r="18" spans="2:9" s="1029" customFormat="1" ht="15.75" customHeight="1">
      <c r="B18" s="307" t="s">
        <v>423</v>
      </c>
      <c r="C18" s="444">
        <v>5410</v>
      </c>
      <c r="D18" s="433">
        <v>104</v>
      </c>
      <c r="E18" s="433">
        <v>7954</v>
      </c>
      <c r="F18" s="433">
        <v>3107</v>
      </c>
      <c r="G18" s="433">
        <v>3857</v>
      </c>
      <c r="H18" s="433">
        <v>2656</v>
      </c>
      <c r="I18" s="443">
        <v>23088</v>
      </c>
    </row>
    <row r="19" spans="2:9" ht="20.100000000000001" customHeight="1">
      <c r="B19" s="467">
        <v>2016</v>
      </c>
      <c r="C19" s="423"/>
      <c r="D19" s="423"/>
      <c r="E19" s="423"/>
      <c r="F19" s="423"/>
      <c r="G19" s="423"/>
      <c r="H19" s="423"/>
      <c r="I19" s="423"/>
    </row>
    <row r="20" spans="2:9" s="1029" customFormat="1" ht="15.75" customHeight="1">
      <c r="B20" s="276" t="s">
        <v>426</v>
      </c>
      <c r="C20" s="490">
        <v>102</v>
      </c>
      <c r="D20" s="490">
        <v>1</v>
      </c>
      <c r="E20" s="366">
        <v>31</v>
      </c>
      <c r="F20" s="366">
        <v>10</v>
      </c>
      <c r="G20" s="366">
        <v>415</v>
      </c>
      <c r="H20" s="366" t="s">
        <v>14</v>
      </c>
      <c r="I20" s="24">
        <v>559</v>
      </c>
    </row>
    <row r="21" spans="2:9" s="1029" customFormat="1" ht="15.75" customHeight="1">
      <c r="B21" s="276" t="s">
        <v>425</v>
      </c>
      <c r="C21" s="419">
        <v>5</v>
      </c>
      <c r="D21" s="419" t="s">
        <v>14</v>
      </c>
      <c r="E21" s="279">
        <v>19</v>
      </c>
      <c r="F21" s="279">
        <v>1</v>
      </c>
      <c r="G21" s="279">
        <v>289</v>
      </c>
      <c r="H21" s="279">
        <v>15</v>
      </c>
      <c r="I21" s="24">
        <v>329</v>
      </c>
    </row>
    <row r="22" spans="2:9" s="1029" customFormat="1" ht="15.75" customHeight="1">
      <c r="B22" s="276" t="s">
        <v>24</v>
      </c>
      <c r="C22" s="419">
        <v>594</v>
      </c>
      <c r="D22" s="419">
        <v>3</v>
      </c>
      <c r="E22" s="279">
        <v>145</v>
      </c>
      <c r="F22" s="279">
        <v>93</v>
      </c>
      <c r="G22" s="279">
        <v>387</v>
      </c>
      <c r="H22" s="279">
        <v>166</v>
      </c>
      <c r="I22" s="24">
        <v>1388</v>
      </c>
    </row>
    <row r="23" spans="2:9" s="1029" customFormat="1" ht="15.75" customHeight="1">
      <c r="B23" s="278" t="s">
        <v>424</v>
      </c>
      <c r="C23" s="422">
        <v>3041</v>
      </c>
      <c r="D23" s="422">
        <v>30</v>
      </c>
      <c r="E23" s="280">
        <v>5977</v>
      </c>
      <c r="F23" s="280">
        <v>729</v>
      </c>
      <c r="G23" s="280">
        <v>2032</v>
      </c>
      <c r="H23" s="280">
        <v>898</v>
      </c>
      <c r="I23" s="421">
        <v>12707</v>
      </c>
    </row>
    <row r="24" spans="2:9" s="1029" customFormat="1" ht="15.75" customHeight="1">
      <c r="B24" s="307" t="s">
        <v>423</v>
      </c>
      <c r="C24" s="444">
        <v>3742</v>
      </c>
      <c r="D24" s="433">
        <v>34</v>
      </c>
      <c r="E24" s="433">
        <v>6172</v>
      </c>
      <c r="F24" s="433">
        <v>833</v>
      </c>
      <c r="G24" s="433">
        <v>3123</v>
      </c>
      <c r="H24" s="433">
        <v>1079</v>
      </c>
      <c r="I24" s="443">
        <v>14983</v>
      </c>
    </row>
    <row r="25" spans="2:9" ht="20.100000000000001" customHeight="1">
      <c r="B25" s="467">
        <v>2017</v>
      </c>
      <c r="C25" s="423"/>
      <c r="D25" s="423"/>
      <c r="E25" s="423"/>
      <c r="F25" s="423"/>
      <c r="G25" s="423"/>
      <c r="H25" s="423"/>
      <c r="I25" s="423"/>
    </row>
    <row r="26" spans="2:9" s="1029" customFormat="1" ht="15.75" customHeight="1">
      <c r="B26" s="276" t="s">
        <v>426</v>
      </c>
      <c r="C26" s="490">
        <v>47</v>
      </c>
      <c r="D26" s="490" t="s">
        <v>14</v>
      </c>
      <c r="E26" s="366">
        <v>1</v>
      </c>
      <c r="F26" s="366">
        <v>1</v>
      </c>
      <c r="G26" s="366">
        <v>14</v>
      </c>
      <c r="H26" s="366" t="s">
        <v>14</v>
      </c>
      <c r="I26" s="24">
        <v>63</v>
      </c>
    </row>
    <row r="27" spans="2:9" s="1029" customFormat="1" ht="15.75" customHeight="1">
      <c r="B27" s="276" t="s">
        <v>425</v>
      </c>
      <c r="C27" s="419">
        <v>13</v>
      </c>
      <c r="D27" s="419" t="s">
        <v>14</v>
      </c>
      <c r="E27" s="279">
        <v>56</v>
      </c>
      <c r="F27" s="279">
        <v>5</v>
      </c>
      <c r="G27" s="279">
        <v>153</v>
      </c>
      <c r="H27" s="279">
        <v>507</v>
      </c>
      <c r="I27" s="24">
        <v>734</v>
      </c>
    </row>
    <row r="28" spans="2:9" s="1029" customFormat="1" ht="15.75" customHeight="1">
      <c r="B28" s="276" t="s">
        <v>24</v>
      </c>
      <c r="C28" s="419">
        <v>415</v>
      </c>
      <c r="D28" s="419">
        <v>2</v>
      </c>
      <c r="E28" s="279">
        <v>170</v>
      </c>
      <c r="F28" s="279">
        <v>61</v>
      </c>
      <c r="G28" s="279">
        <v>388</v>
      </c>
      <c r="H28" s="279">
        <v>141</v>
      </c>
      <c r="I28" s="24">
        <v>1177</v>
      </c>
    </row>
    <row r="29" spans="2:9" s="1029" customFormat="1" ht="15.75" customHeight="1">
      <c r="B29" s="278" t="s">
        <v>424</v>
      </c>
      <c r="C29" s="422">
        <v>1445</v>
      </c>
      <c r="D29" s="422">
        <v>20</v>
      </c>
      <c r="E29" s="280">
        <v>3544</v>
      </c>
      <c r="F29" s="280">
        <v>948</v>
      </c>
      <c r="G29" s="280">
        <v>1957</v>
      </c>
      <c r="H29" s="280">
        <v>1073</v>
      </c>
      <c r="I29" s="421">
        <v>8987</v>
      </c>
    </row>
    <row r="30" spans="2:9" s="1029" customFormat="1" ht="15.75" customHeight="1">
      <c r="B30" s="307" t="s">
        <v>423</v>
      </c>
      <c r="C30" s="444">
        <v>1919</v>
      </c>
      <c r="D30" s="433">
        <v>22</v>
      </c>
      <c r="E30" s="433">
        <v>3771</v>
      </c>
      <c r="F30" s="433">
        <v>1014</v>
      </c>
      <c r="G30" s="433">
        <v>2512</v>
      </c>
      <c r="H30" s="433">
        <v>1721</v>
      </c>
      <c r="I30" s="443">
        <v>10959</v>
      </c>
    </row>
    <row r="31" spans="2:9" ht="20.100000000000001" customHeight="1">
      <c r="B31" s="466" t="s">
        <v>888</v>
      </c>
      <c r="C31" s="423"/>
      <c r="D31" s="423"/>
      <c r="E31" s="423"/>
      <c r="F31" s="423"/>
      <c r="G31" s="423"/>
      <c r="H31" s="423"/>
      <c r="I31" s="423"/>
    </row>
    <row r="32" spans="2:9" s="1029" customFormat="1" ht="15.75" customHeight="1">
      <c r="B32" s="276" t="s">
        <v>426</v>
      </c>
      <c r="C32" s="490">
        <v>2899</v>
      </c>
      <c r="D32" s="490" t="s">
        <v>14</v>
      </c>
      <c r="E32" s="366">
        <v>210</v>
      </c>
      <c r="F32" s="366">
        <v>473</v>
      </c>
      <c r="G32" s="366">
        <v>1417</v>
      </c>
      <c r="H32" s="366" t="s">
        <v>14</v>
      </c>
      <c r="I32" s="24">
        <v>4999</v>
      </c>
    </row>
    <row r="33" spans="2:10" s="1029" customFormat="1" ht="15.75" customHeight="1">
      <c r="B33" s="276" t="s">
        <v>425</v>
      </c>
      <c r="C33" s="419">
        <v>3173</v>
      </c>
      <c r="D33" s="419" t="s">
        <v>14</v>
      </c>
      <c r="E33" s="279">
        <v>245</v>
      </c>
      <c r="F33" s="279">
        <v>2337</v>
      </c>
      <c r="G33" s="279">
        <v>2137</v>
      </c>
      <c r="H33" s="279">
        <v>1</v>
      </c>
      <c r="I33" s="24">
        <v>7893</v>
      </c>
    </row>
    <row r="34" spans="2:10" s="1029" customFormat="1" ht="15.75" customHeight="1">
      <c r="B34" s="276" t="s">
        <v>24</v>
      </c>
      <c r="C34" s="419">
        <v>379</v>
      </c>
      <c r="D34" s="419">
        <v>1</v>
      </c>
      <c r="E34" s="279">
        <v>196</v>
      </c>
      <c r="F34" s="279">
        <v>34</v>
      </c>
      <c r="G34" s="279">
        <v>406</v>
      </c>
      <c r="H34" s="279">
        <v>156</v>
      </c>
      <c r="I34" s="24">
        <v>1172</v>
      </c>
    </row>
    <row r="35" spans="2:10" s="1029" customFormat="1" ht="15.75" customHeight="1">
      <c r="B35" s="278" t="s">
        <v>424</v>
      </c>
      <c r="C35" s="422">
        <v>1642</v>
      </c>
      <c r="D35" s="422">
        <v>23</v>
      </c>
      <c r="E35" s="280">
        <v>3252</v>
      </c>
      <c r="F35" s="280">
        <v>1378</v>
      </c>
      <c r="G35" s="280">
        <v>1649</v>
      </c>
      <c r="H35" s="280">
        <v>1346</v>
      </c>
      <c r="I35" s="421">
        <v>9290</v>
      </c>
    </row>
    <row r="36" spans="2:10" s="1029" customFormat="1" ht="15.75" customHeight="1">
      <c r="B36" s="307" t="s">
        <v>423</v>
      </c>
      <c r="C36" s="444">
        <v>8093</v>
      </c>
      <c r="D36" s="433">
        <v>24</v>
      </c>
      <c r="E36" s="433">
        <v>3903</v>
      </c>
      <c r="F36" s="433">
        <v>4222</v>
      </c>
      <c r="G36" s="433">
        <v>5609</v>
      </c>
      <c r="H36" s="433">
        <v>1503</v>
      </c>
      <c r="I36" s="443">
        <v>23354</v>
      </c>
    </row>
    <row r="37" spans="2:10" ht="20.100000000000001" customHeight="1">
      <c r="B37" s="278"/>
    </row>
    <row r="38" spans="2:10" ht="19.5" customHeight="1">
      <c r="B38" s="446" t="s">
        <v>13</v>
      </c>
      <c r="C38" s="1342" t="s">
        <v>353</v>
      </c>
      <c r="D38" s="1342"/>
      <c r="E38" s="1342"/>
      <c r="F38" s="1342"/>
      <c r="G38" s="1342"/>
      <c r="H38" s="1342"/>
      <c r="I38" s="1342"/>
    </row>
    <row r="39" spans="2:10" s="632" customFormat="1" ht="37.5" customHeight="1">
      <c r="B39" s="1144" t="s">
        <v>427</v>
      </c>
      <c r="C39" s="1128" t="s">
        <v>364</v>
      </c>
      <c r="D39" s="1129" t="s">
        <v>307</v>
      </c>
      <c r="E39" s="1128" t="s">
        <v>363</v>
      </c>
      <c r="F39" s="1128" t="s">
        <v>362</v>
      </c>
      <c r="G39" s="1128" t="s">
        <v>329</v>
      </c>
      <c r="H39" s="1128" t="s">
        <v>320</v>
      </c>
      <c r="I39" s="1129" t="s">
        <v>36</v>
      </c>
    </row>
    <row r="40" spans="2:10" ht="15.75" customHeight="1">
      <c r="B40" s="181">
        <v>2014</v>
      </c>
      <c r="C40" s="180" t="s">
        <v>14</v>
      </c>
      <c r="D40" s="180">
        <v>970</v>
      </c>
      <c r="E40" s="180" t="s">
        <v>14</v>
      </c>
      <c r="F40" s="180">
        <v>500</v>
      </c>
      <c r="G40" s="180">
        <v>195</v>
      </c>
      <c r="H40" s="180" t="s">
        <v>14</v>
      </c>
      <c r="I40" s="473">
        <v>1665</v>
      </c>
      <c r="J40" s="34"/>
    </row>
    <row r="41" spans="2:10" ht="15.75" customHeight="1">
      <c r="B41" s="181">
        <v>2015</v>
      </c>
      <c r="C41" s="180" t="s">
        <v>14</v>
      </c>
      <c r="D41" s="180">
        <v>637</v>
      </c>
      <c r="E41" s="180" t="s">
        <v>14</v>
      </c>
      <c r="F41" s="180">
        <v>406</v>
      </c>
      <c r="G41" s="180">
        <v>83</v>
      </c>
      <c r="H41" s="180" t="s">
        <v>14</v>
      </c>
      <c r="I41" s="473">
        <v>1126</v>
      </c>
      <c r="J41" s="34"/>
    </row>
    <row r="42" spans="2:10" ht="15.75" customHeight="1">
      <c r="B42" s="489">
        <v>2016</v>
      </c>
      <c r="C42" s="488" t="s">
        <v>14</v>
      </c>
      <c r="D42" s="487">
        <v>243</v>
      </c>
      <c r="E42" s="487" t="s">
        <v>14</v>
      </c>
      <c r="F42" s="487">
        <v>544</v>
      </c>
      <c r="G42" s="487">
        <v>61</v>
      </c>
      <c r="H42" s="487" t="s">
        <v>14</v>
      </c>
      <c r="I42" s="472">
        <v>848</v>
      </c>
      <c r="J42" s="34"/>
    </row>
    <row r="43" spans="2:10" ht="15.75" customHeight="1">
      <c r="B43" s="489">
        <v>2017</v>
      </c>
      <c r="C43" s="488" t="s">
        <v>14</v>
      </c>
      <c r="D43" s="487">
        <v>219</v>
      </c>
      <c r="E43" s="487" t="s">
        <v>14</v>
      </c>
      <c r="F43" s="487">
        <v>629</v>
      </c>
      <c r="G43" s="487">
        <v>88</v>
      </c>
      <c r="H43" s="487" t="s">
        <v>14</v>
      </c>
      <c r="I43" s="472">
        <v>936</v>
      </c>
      <c r="J43" s="34"/>
    </row>
    <row r="44" spans="2:10" ht="15.75" customHeight="1">
      <c r="B44" s="466">
        <v>2018</v>
      </c>
      <c r="C44" s="486"/>
      <c r="D44" s="485"/>
      <c r="E44" s="485"/>
      <c r="F44" s="485"/>
      <c r="G44" s="485"/>
      <c r="H44" s="485"/>
      <c r="I44" s="460"/>
      <c r="J44" s="34"/>
    </row>
    <row r="45" spans="2:10" ht="15.75" customHeight="1">
      <c r="B45" s="276" t="s">
        <v>426</v>
      </c>
      <c r="C45" s="419" t="s">
        <v>14</v>
      </c>
      <c r="D45" s="279">
        <v>153</v>
      </c>
      <c r="E45" s="279" t="s">
        <v>14</v>
      </c>
      <c r="F45" s="279" t="s">
        <v>14</v>
      </c>
      <c r="G45" s="279" t="s">
        <v>14</v>
      </c>
      <c r="H45" s="279" t="s">
        <v>14</v>
      </c>
      <c r="I45" s="24">
        <v>153</v>
      </c>
      <c r="J45" s="34"/>
    </row>
    <row r="46" spans="2:10" ht="15.75" customHeight="1">
      <c r="B46" s="276" t="s">
        <v>425</v>
      </c>
      <c r="C46" s="419" t="s">
        <v>14</v>
      </c>
      <c r="D46" s="279">
        <v>9</v>
      </c>
      <c r="E46" s="279" t="s">
        <v>14</v>
      </c>
      <c r="F46" s="279" t="s">
        <v>14</v>
      </c>
      <c r="G46" s="279" t="s">
        <v>14</v>
      </c>
      <c r="H46" s="279" t="s">
        <v>14</v>
      </c>
      <c r="I46" s="24">
        <v>9</v>
      </c>
      <c r="J46" s="34"/>
    </row>
    <row r="47" spans="2:10" ht="15.75" customHeight="1">
      <c r="B47" s="276" t="s">
        <v>24</v>
      </c>
      <c r="C47" s="419" t="s">
        <v>14</v>
      </c>
      <c r="D47" s="279" t="s">
        <v>14</v>
      </c>
      <c r="E47" s="279" t="s">
        <v>14</v>
      </c>
      <c r="F47" s="279">
        <v>3</v>
      </c>
      <c r="G47" s="279" t="s">
        <v>14</v>
      </c>
      <c r="H47" s="279" t="s">
        <v>14</v>
      </c>
      <c r="I47" s="24">
        <v>3</v>
      </c>
      <c r="J47" s="34"/>
    </row>
    <row r="48" spans="2:10" ht="15.75" customHeight="1">
      <c r="B48" s="278" t="s">
        <v>424</v>
      </c>
      <c r="C48" s="422" t="s">
        <v>14</v>
      </c>
      <c r="D48" s="280">
        <v>204</v>
      </c>
      <c r="E48" s="280" t="s">
        <v>14</v>
      </c>
      <c r="F48" s="280">
        <v>590</v>
      </c>
      <c r="G48" s="280">
        <v>67</v>
      </c>
      <c r="H48" s="280" t="s">
        <v>14</v>
      </c>
      <c r="I48" s="421">
        <v>861</v>
      </c>
      <c r="J48" s="34"/>
    </row>
    <row r="49" spans="2:9" s="1029" customFormat="1" ht="15.75" customHeight="1">
      <c r="B49" s="307" t="s">
        <v>423</v>
      </c>
      <c r="C49" s="444" t="s">
        <v>14</v>
      </c>
      <c r="D49" s="433">
        <v>366</v>
      </c>
      <c r="E49" s="433" t="s">
        <v>14</v>
      </c>
      <c r="F49" s="433">
        <v>593</v>
      </c>
      <c r="G49" s="433">
        <v>67</v>
      </c>
      <c r="H49" s="433" t="s">
        <v>14</v>
      </c>
      <c r="I49" s="443">
        <v>1026</v>
      </c>
    </row>
    <row r="50" spans="2:9" s="1123" customFormat="1" ht="9.75" customHeight="1">
      <c r="B50" s="1126" t="s">
        <v>889</v>
      </c>
      <c r="C50" s="1145"/>
      <c r="D50" s="1145"/>
      <c r="E50" s="1145"/>
      <c r="F50" s="1145"/>
      <c r="G50" s="1145"/>
      <c r="H50" s="1145"/>
      <c r="I50" s="1146"/>
    </row>
    <row r="51" spans="2:9" s="1123" customFormat="1" ht="9.75" customHeight="1">
      <c r="B51" s="1147" t="s">
        <v>890</v>
      </c>
      <c r="C51" s="1146"/>
      <c r="D51" s="1146"/>
      <c r="E51" s="1146"/>
      <c r="F51" s="1146"/>
      <c r="G51" s="1146"/>
      <c r="H51" s="1146"/>
      <c r="I51" s="1145"/>
    </row>
  </sheetData>
  <mergeCells count="4">
    <mergeCell ref="B2:I2"/>
    <mergeCell ref="C5:I5"/>
    <mergeCell ref="C38:I38"/>
    <mergeCell ref="B3:I3"/>
  </mergeCells>
  <pageMargins left="0.23622047244094491" right="0.23622047244094491" top="0.74803149606299213" bottom="0.74803149606299213" header="0.31496062992125984" footer="0.31496062992125984"/>
  <pageSetup paperSize="9" scale="80" orientation="portrait" r:id="rId1"/>
  <headerFooter>
    <oddHeader>&amp;L&amp;A</oddHeader>
  </headerFooter>
  <colBreaks count="1" manualBreakCount="1">
    <brk id="10" max="1048575" man="1"/>
  </col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A2:I52"/>
  <sheetViews>
    <sheetView showGridLines="0" view="pageBreakPreview" zoomScaleNormal="100" zoomScaleSheetLayoutView="100" zoomScalePageLayoutView="140" workbookViewId="0">
      <selection activeCell="B81" sqref="B81"/>
    </sheetView>
  </sheetViews>
  <sheetFormatPr defaultColWidth="10.875" defaultRowHeight="20.100000000000001" customHeight="1"/>
  <cols>
    <col min="1" max="1" width="3.25" style="744" customWidth="1"/>
    <col min="2" max="2" width="35" style="744" customWidth="1"/>
    <col min="3" max="9" width="8.75" style="744" customWidth="1"/>
    <col min="10" max="16384" width="10.875" style="744"/>
  </cols>
  <sheetData>
    <row r="2" spans="1:9" ht="20.100000000000001" customHeight="1">
      <c r="B2" s="1300" t="str">
        <f>UPPER("Capitalized cost related to oil and gas producing activities")</f>
        <v>CAPITALIZED COST RELATED TO OIL AND GAS PRODUCING ACTIVITIES</v>
      </c>
      <c r="C2" s="1300"/>
      <c r="D2" s="1300"/>
      <c r="E2" s="1300"/>
      <c r="F2" s="1300"/>
      <c r="G2" s="1300"/>
      <c r="H2" s="1300"/>
    </row>
    <row r="3" spans="1:9" s="496" customFormat="1" ht="12" customHeight="1">
      <c r="B3" s="1358"/>
      <c r="C3" s="1358"/>
      <c r="D3" s="1358"/>
      <c r="E3" s="1358"/>
      <c r="F3" s="1358"/>
      <c r="G3" s="1358"/>
      <c r="H3" s="1358"/>
      <c r="I3" s="1358"/>
    </row>
    <row r="4" spans="1:9" s="496" customFormat="1" ht="18.75" customHeight="1">
      <c r="B4" s="1359" t="s">
        <v>1141</v>
      </c>
      <c r="C4" s="1359"/>
      <c r="D4" s="1359"/>
      <c r="E4" s="1359"/>
      <c r="F4" s="1359"/>
      <c r="G4" s="1359"/>
      <c r="H4" s="1359"/>
      <c r="I4" s="1359"/>
    </row>
    <row r="5" spans="1:9" s="496" customFormat="1" ht="14.1" customHeight="1">
      <c r="B5" s="1360" t="s">
        <v>1142</v>
      </c>
      <c r="C5" s="1360"/>
      <c r="D5" s="1360"/>
      <c r="E5" s="1360"/>
      <c r="F5" s="1360"/>
      <c r="G5" s="1360"/>
      <c r="H5" s="1360"/>
      <c r="I5" s="1360"/>
    </row>
    <row r="6" spans="1:9" ht="9" customHeight="1">
      <c r="A6" s="760"/>
      <c r="B6" s="1361"/>
      <c r="C6" s="1361"/>
      <c r="D6" s="1361"/>
      <c r="E6" s="1361"/>
      <c r="F6" s="1361"/>
      <c r="G6" s="1361"/>
      <c r="H6" s="1361"/>
      <c r="I6" s="1361"/>
    </row>
    <row r="7" spans="1:9" ht="20.100000000000001" customHeight="1">
      <c r="B7" s="446" t="s">
        <v>13</v>
      </c>
      <c r="C7" s="1342" t="s">
        <v>354</v>
      </c>
      <c r="D7" s="1342"/>
      <c r="E7" s="1342"/>
      <c r="F7" s="1342"/>
      <c r="G7" s="1342"/>
      <c r="H7" s="1342"/>
      <c r="I7" s="1342"/>
    </row>
    <row r="8" spans="1:9" s="632" customFormat="1" ht="37.5" customHeight="1">
      <c r="B8" s="1139"/>
      <c r="C8" s="1128" t="s">
        <v>364</v>
      </c>
      <c r="D8" s="1129" t="s">
        <v>307</v>
      </c>
      <c r="E8" s="1128" t="s">
        <v>363</v>
      </c>
      <c r="F8" s="1128" t="s">
        <v>362</v>
      </c>
      <c r="G8" s="1128" t="s">
        <v>329</v>
      </c>
      <c r="H8" s="1128" t="s">
        <v>320</v>
      </c>
      <c r="I8" s="1129" t="s">
        <v>36</v>
      </c>
    </row>
    <row r="9" spans="1:9" ht="16.5" customHeight="1">
      <c r="B9" s="35" t="s">
        <v>163</v>
      </c>
      <c r="C9" s="439"/>
      <c r="D9" s="439"/>
      <c r="E9" s="439"/>
      <c r="F9" s="439"/>
      <c r="G9" s="439"/>
      <c r="H9" s="439"/>
      <c r="I9" s="439"/>
    </row>
    <row r="10" spans="1:9" ht="16.5" customHeight="1">
      <c r="B10" s="276" t="s">
        <v>175</v>
      </c>
      <c r="C10" s="419">
        <v>56698</v>
      </c>
      <c r="D10" s="279">
        <v>1066</v>
      </c>
      <c r="E10" s="279">
        <v>66173</v>
      </c>
      <c r="F10" s="279">
        <v>11219</v>
      </c>
      <c r="G10" s="279">
        <v>17774</v>
      </c>
      <c r="H10" s="279">
        <v>20368</v>
      </c>
      <c r="I10" s="24">
        <v>173298</v>
      </c>
    </row>
    <row r="11" spans="1:9" ht="16.5" customHeight="1">
      <c r="B11" s="278" t="s">
        <v>81</v>
      </c>
      <c r="C11" s="422">
        <v>1148</v>
      </c>
      <c r="D11" s="280" t="s">
        <v>14</v>
      </c>
      <c r="E11" s="280">
        <v>4790</v>
      </c>
      <c r="F11" s="280">
        <v>821</v>
      </c>
      <c r="G11" s="280">
        <v>8309</v>
      </c>
      <c r="H11" s="280">
        <v>1210</v>
      </c>
      <c r="I11" s="421">
        <v>16278</v>
      </c>
    </row>
    <row r="12" spans="1:9" s="1030" customFormat="1" ht="16.5" customHeight="1">
      <c r="B12" s="1154" t="s">
        <v>431</v>
      </c>
      <c r="C12" s="1155">
        <v>57846</v>
      </c>
      <c r="D12" s="1155">
        <v>1066</v>
      </c>
      <c r="E12" s="1155">
        <v>70963</v>
      </c>
      <c r="F12" s="1155">
        <v>12040</v>
      </c>
      <c r="G12" s="1155">
        <v>26083</v>
      </c>
      <c r="H12" s="1155">
        <v>21578</v>
      </c>
      <c r="I12" s="1134">
        <v>189576</v>
      </c>
    </row>
    <row r="13" spans="1:9" ht="16.5" customHeight="1">
      <c r="B13" s="278" t="s">
        <v>430</v>
      </c>
      <c r="C13" s="422">
        <v>-28946</v>
      </c>
      <c r="D13" s="280">
        <v>-496</v>
      </c>
      <c r="E13" s="280">
        <v>-32725</v>
      </c>
      <c r="F13" s="280">
        <v>-8017</v>
      </c>
      <c r="G13" s="280">
        <v>-10657</v>
      </c>
      <c r="H13" s="280">
        <v>-10807</v>
      </c>
      <c r="I13" s="421">
        <v>-91648</v>
      </c>
    </row>
    <row r="14" spans="1:9" ht="16.5" customHeight="1">
      <c r="B14" s="307" t="s">
        <v>429</v>
      </c>
      <c r="C14" s="306">
        <v>28900</v>
      </c>
      <c r="D14" s="261">
        <v>570</v>
      </c>
      <c r="E14" s="261">
        <v>38238</v>
      </c>
      <c r="F14" s="261">
        <v>4023</v>
      </c>
      <c r="G14" s="261">
        <v>15426</v>
      </c>
      <c r="H14" s="261">
        <v>10771</v>
      </c>
      <c r="I14" s="310">
        <v>97928</v>
      </c>
    </row>
    <row r="15" spans="1:9" ht="16.5" customHeight="1">
      <c r="B15" s="35" t="s">
        <v>182</v>
      </c>
      <c r="C15" s="439"/>
      <c r="D15" s="439"/>
      <c r="E15" s="439"/>
      <c r="F15" s="439"/>
      <c r="G15" s="439"/>
      <c r="H15" s="439"/>
      <c r="I15" s="439"/>
    </row>
    <row r="16" spans="1:9" ht="16.5" customHeight="1">
      <c r="B16" s="276" t="s">
        <v>175</v>
      </c>
      <c r="C16" s="419">
        <v>55050</v>
      </c>
      <c r="D16" s="279">
        <v>1163</v>
      </c>
      <c r="E16" s="279">
        <v>73842</v>
      </c>
      <c r="F16" s="279">
        <v>12816</v>
      </c>
      <c r="G16" s="279">
        <v>19630</v>
      </c>
      <c r="H16" s="279">
        <v>22886</v>
      </c>
      <c r="I16" s="24">
        <v>185387</v>
      </c>
    </row>
    <row r="17" spans="2:9" ht="16.5" customHeight="1">
      <c r="B17" s="278" t="s">
        <v>81</v>
      </c>
      <c r="C17" s="422">
        <v>1018</v>
      </c>
      <c r="D17" s="280">
        <v>4</v>
      </c>
      <c r="E17" s="280">
        <v>4362</v>
      </c>
      <c r="F17" s="280">
        <v>2058</v>
      </c>
      <c r="G17" s="280">
        <v>8915</v>
      </c>
      <c r="H17" s="280">
        <v>997</v>
      </c>
      <c r="I17" s="421">
        <v>17354</v>
      </c>
    </row>
    <row r="18" spans="2:9" s="1030" customFormat="1" ht="16.5" customHeight="1">
      <c r="B18" s="1154" t="s">
        <v>431</v>
      </c>
      <c r="C18" s="1155">
        <v>56068</v>
      </c>
      <c r="D18" s="1155">
        <v>1167</v>
      </c>
      <c r="E18" s="1155">
        <v>78204</v>
      </c>
      <c r="F18" s="1155">
        <v>14874</v>
      </c>
      <c r="G18" s="1155">
        <v>28545</v>
      </c>
      <c r="H18" s="1155">
        <v>23883</v>
      </c>
      <c r="I18" s="1134">
        <v>202741</v>
      </c>
    </row>
    <row r="19" spans="2:9" ht="16.5" customHeight="1">
      <c r="B19" s="278" t="s">
        <v>430</v>
      </c>
      <c r="C19" s="422">
        <v>-28341</v>
      </c>
      <c r="D19" s="280">
        <v>-699</v>
      </c>
      <c r="E19" s="280">
        <v>-39259</v>
      </c>
      <c r="F19" s="280">
        <v>-9283</v>
      </c>
      <c r="G19" s="280">
        <v>-11488</v>
      </c>
      <c r="H19" s="280">
        <v>-13647</v>
      </c>
      <c r="I19" s="421">
        <v>-102717</v>
      </c>
    </row>
    <row r="20" spans="2:9" ht="16.5" customHeight="1">
      <c r="B20" s="307" t="s">
        <v>429</v>
      </c>
      <c r="C20" s="306">
        <v>27727</v>
      </c>
      <c r="D20" s="261">
        <v>468</v>
      </c>
      <c r="E20" s="261">
        <v>38945</v>
      </c>
      <c r="F20" s="261">
        <v>5591</v>
      </c>
      <c r="G20" s="261">
        <v>17057</v>
      </c>
      <c r="H20" s="261">
        <v>10236</v>
      </c>
      <c r="I20" s="310">
        <v>100024</v>
      </c>
    </row>
    <row r="21" spans="2:9" ht="16.5" customHeight="1">
      <c r="B21" s="35" t="s">
        <v>223</v>
      </c>
      <c r="C21" s="439"/>
      <c r="D21" s="439"/>
      <c r="E21" s="439"/>
      <c r="F21" s="439"/>
      <c r="G21" s="439"/>
      <c r="H21" s="439"/>
      <c r="I21" s="439"/>
    </row>
    <row r="22" spans="2:9" ht="16.5" customHeight="1">
      <c r="B22" s="276" t="s">
        <v>175</v>
      </c>
      <c r="C22" s="419">
        <v>54611</v>
      </c>
      <c r="D22" s="279">
        <v>600</v>
      </c>
      <c r="E22" s="279">
        <v>78638</v>
      </c>
      <c r="F22" s="279">
        <v>11275</v>
      </c>
      <c r="G22" s="279">
        <v>23392</v>
      </c>
      <c r="H22" s="279">
        <v>23622</v>
      </c>
      <c r="I22" s="24">
        <v>192138</v>
      </c>
    </row>
    <row r="23" spans="2:9" ht="16.5" customHeight="1">
      <c r="B23" s="278" t="s">
        <v>81</v>
      </c>
      <c r="C23" s="422">
        <v>1000</v>
      </c>
      <c r="D23" s="280">
        <v>4</v>
      </c>
      <c r="E23" s="280">
        <v>4357</v>
      </c>
      <c r="F23" s="280">
        <v>1657</v>
      </c>
      <c r="G23" s="280">
        <v>8611</v>
      </c>
      <c r="H23" s="280">
        <v>1037</v>
      </c>
      <c r="I23" s="421">
        <v>16666</v>
      </c>
    </row>
    <row r="24" spans="2:9" s="1030" customFormat="1" ht="16.5" customHeight="1">
      <c r="B24" s="1154" t="s">
        <v>431</v>
      </c>
      <c r="C24" s="1155">
        <v>55611</v>
      </c>
      <c r="D24" s="1155">
        <v>604</v>
      </c>
      <c r="E24" s="1155">
        <v>82995</v>
      </c>
      <c r="F24" s="1155">
        <v>12932</v>
      </c>
      <c r="G24" s="1155">
        <v>32003</v>
      </c>
      <c r="H24" s="1155">
        <v>24659</v>
      </c>
      <c r="I24" s="1134">
        <v>208804</v>
      </c>
    </row>
    <row r="25" spans="2:9" ht="16.5" customHeight="1">
      <c r="B25" s="278" t="s">
        <v>430</v>
      </c>
      <c r="C25" s="422">
        <v>-29227</v>
      </c>
      <c r="D25" s="280">
        <v>-385</v>
      </c>
      <c r="E25" s="280">
        <v>-42988</v>
      </c>
      <c r="F25" s="280">
        <v>-7973</v>
      </c>
      <c r="G25" s="280">
        <v>-12764</v>
      </c>
      <c r="H25" s="280">
        <v>-14735</v>
      </c>
      <c r="I25" s="421">
        <v>-108072</v>
      </c>
    </row>
    <row r="26" spans="2:9" ht="16.5" customHeight="1">
      <c r="B26" s="307" t="s">
        <v>429</v>
      </c>
      <c r="C26" s="306">
        <v>26384</v>
      </c>
      <c r="D26" s="261">
        <v>219</v>
      </c>
      <c r="E26" s="261">
        <v>40007</v>
      </c>
      <c r="F26" s="261">
        <v>4959</v>
      </c>
      <c r="G26" s="261">
        <v>19239</v>
      </c>
      <c r="H26" s="261">
        <v>9924</v>
      </c>
      <c r="I26" s="310">
        <v>100732</v>
      </c>
    </row>
    <row r="27" spans="2:9" ht="16.5" customHeight="1">
      <c r="B27" s="35" t="s">
        <v>260</v>
      </c>
      <c r="C27" s="439"/>
      <c r="D27" s="439"/>
      <c r="E27" s="439"/>
      <c r="F27" s="439"/>
      <c r="G27" s="439"/>
      <c r="H27" s="439"/>
      <c r="I27" s="439"/>
    </row>
    <row r="28" spans="2:9" ht="16.5" customHeight="1">
      <c r="B28" s="276" t="s">
        <v>175</v>
      </c>
      <c r="C28" s="419">
        <v>58624</v>
      </c>
      <c r="D28" s="279">
        <v>619</v>
      </c>
      <c r="E28" s="279">
        <v>79793</v>
      </c>
      <c r="F28" s="279">
        <v>12544</v>
      </c>
      <c r="G28" s="279">
        <v>25354</v>
      </c>
      <c r="H28" s="279">
        <v>24626</v>
      </c>
      <c r="I28" s="24">
        <v>201560</v>
      </c>
    </row>
    <row r="29" spans="2:9" ht="16.5" customHeight="1">
      <c r="B29" s="278" t="s">
        <v>81</v>
      </c>
      <c r="C29" s="422">
        <v>1085</v>
      </c>
      <c r="D29" s="280">
        <v>4</v>
      </c>
      <c r="E29" s="280">
        <v>4289</v>
      </c>
      <c r="F29" s="280">
        <v>1331</v>
      </c>
      <c r="G29" s="280">
        <v>8265</v>
      </c>
      <c r="H29" s="280">
        <v>1630</v>
      </c>
      <c r="I29" s="421">
        <v>16604</v>
      </c>
    </row>
    <row r="30" spans="2:9" s="1030" customFormat="1" ht="16.5" customHeight="1">
      <c r="B30" s="1154" t="s">
        <v>431</v>
      </c>
      <c r="C30" s="1155">
        <v>59709</v>
      </c>
      <c r="D30" s="1155">
        <v>623</v>
      </c>
      <c r="E30" s="1155">
        <v>84082</v>
      </c>
      <c r="F30" s="1155">
        <v>13874</v>
      </c>
      <c r="G30" s="1155">
        <v>33619</v>
      </c>
      <c r="H30" s="1155">
        <v>26256</v>
      </c>
      <c r="I30" s="1134">
        <v>218163</v>
      </c>
    </row>
    <row r="31" spans="2:9" ht="16.5" customHeight="1">
      <c r="B31" s="278" t="s">
        <v>430</v>
      </c>
      <c r="C31" s="422">
        <v>-34370</v>
      </c>
      <c r="D31" s="280">
        <v>-421</v>
      </c>
      <c r="E31" s="280">
        <v>-46725</v>
      </c>
      <c r="F31" s="280">
        <v>-8450</v>
      </c>
      <c r="G31" s="280">
        <v>-14345</v>
      </c>
      <c r="H31" s="280">
        <v>-15550</v>
      </c>
      <c r="I31" s="421">
        <v>-119861</v>
      </c>
    </row>
    <row r="32" spans="2:9" ht="16.5" customHeight="1">
      <c r="B32" s="307" t="s">
        <v>429</v>
      </c>
      <c r="C32" s="306">
        <v>25339</v>
      </c>
      <c r="D32" s="261">
        <v>202</v>
      </c>
      <c r="E32" s="261">
        <v>37357</v>
      </c>
      <c r="F32" s="261">
        <v>5424</v>
      </c>
      <c r="G32" s="261">
        <v>19274</v>
      </c>
      <c r="H32" s="261">
        <v>10706</v>
      </c>
      <c r="I32" s="310">
        <v>98303</v>
      </c>
    </row>
    <row r="33" spans="2:9" ht="16.5" customHeight="1">
      <c r="B33" s="492" t="s">
        <v>863</v>
      </c>
      <c r="C33" s="486"/>
      <c r="D33" s="485"/>
      <c r="E33" s="485"/>
      <c r="F33" s="485"/>
      <c r="G33" s="485"/>
      <c r="H33" s="485"/>
      <c r="I33" s="460"/>
    </row>
    <row r="34" spans="2:9" ht="16.5" customHeight="1">
      <c r="B34" s="276" t="s">
        <v>175</v>
      </c>
      <c r="C34" s="419">
        <v>58981</v>
      </c>
      <c r="D34" s="279">
        <v>641</v>
      </c>
      <c r="E34" s="279">
        <v>82077</v>
      </c>
      <c r="F34" s="279">
        <v>15684</v>
      </c>
      <c r="G34" s="279">
        <v>28744</v>
      </c>
      <c r="H34" s="279">
        <v>26122</v>
      </c>
      <c r="I34" s="24">
        <v>212249</v>
      </c>
    </row>
    <row r="35" spans="2:9" ht="16.5" customHeight="1">
      <c r="B35" s="278" t="s">
        <v>81</v>
      </c>
      <c r="C35" s="422">
        <v>2873</v>
      </c>
      <c r="D35" s="280">
        <v>4</v>
      </c>
      <c r="E35" s="280">
        <v>4631</v>
      </c>
      <c r="F35" s="280">
        <v>2802</v>
      </c>
      <c r="G35" s="280">
        <v>8969</v>
      </c>
      <c r="H35" s="280">
        <v>1708</v>
      </c>
      <c r="I35" s="421">
        <v>20987</v>
      </c>
    </row>
    <row r="36" spans="2:9" s="1030" customFormat="1" ht="16.5" customHeight="1">
      <c r="B36" s="1154" t="s">
        <v>431</v>
      </c>
      <c r="C36" s="1155">
        <v>61854</v>
      </c>
      <c r="D36" s="1155">
        <v>645</v>
      </c>
      <c r="E36" s="1155">
        <v>86708</v>
      </c>
      <c r="F36" s="1155">
        <v>18486</v>
      </c>
      <c r="G36" s="1155">
        <v>37713</v>
      </c>
      <c r="H36" s="1155">
        <v>27830</v>
      </c>
      <c r="I36" s="1134">
        <v>233236</v>
      </c>
    </row>
    <row r="37" spans="2:9" ht="16.5" customHeight="1">
      <c r="B37" s="278" t="s">
        <v>430</v>
      </c>
      <c r="C37" s="422">
        <v>-35036</v>
      </c>
      <c r="D37" s="280">
        <v>-454</v>
      </c>
      <c r="E37" s="280">
        <v>-50029</v>
      </c>
      <c r="F37" s="280">
        <v>-10012</v>
      </c>
      <c r="G37" s="280">
        <v>-14398</v>
      </c>
      <c r="H37" s="280">
        <v>-16682</v>
      </c>
      <c r="I37" s="421">
        <v>-126611</v>
      </c>
    </row>
    <row r="38" spans="2:9" ht="16.5" customHeight="1">
      <c r="B38" s="307" t="s">
        <v>429</v>
      </c>
      <c r="C38" s="306">
        <v>26818</v>
      </c>
      <c r="D38" s="261">
        <v>191</v>
      </c>
      <c r="E38" s="261">
        <v>36679</v>
      </c>
      <c r="F38" s="261">
        <v>8474</v>
      </c>
      <c r="G38" s="261">
        <v>23315</v>
      </c>
      <c r="H38" s="261">
        <v>11148</v>
      </c>
      <c r="I38" s="310">
        <v>106625</v>
      </c>
    </row>
    <row r="39" spans="2:9" ht="14.25" customHeight="1">
      <c r="B39" s="278"/>
      <c r="C39" s="34"/>
      <c r="D39" s="34"/>
      <c r="E39" s="34"/>
      <c r="F39" s="34"/>
      <c r="G39" s="34"/>
      <c r="H39" s="34"/>
      <c r="I39" s="34"/>
    </row>
    <row r="40" spans="2:9" ht="14.25" customHeight="1">
      <c r="B40" s="493" t="s">
        <v>13</v>
      </c>
      <c r="C40" s="1357" t="s">
        <v>353</v>
      </c>
      <c r="D40" s="1357"/>
      <c r="E40" s="1357"/>
      <c r="F40" s="1357"/>
      <c r="G40" s="1357"/>
      <c r="H40" s="1357"/>
      <c r="I40" s="1357"/>
    </row>
    <row r="41" spans="2:9" s="632" customFormat="1" ht="37.5" customHeight="1">
      <c r="B41" s="1142" t="s">
        <v>432</v>
      </c>
      <c r="C41" s="1128" t="s">
        <v>364</v>
      </c>
      <c r="D41" s="1129" t="s">
        <v>307</v>
      </c>
      <c r="E41" s="1128" t="s">
        <v>363</v>
      </c>
      <c r="F41" s="1128" t="s">
        <v>362</v>
      </c>
      <c r="G41" s="1128" t="s">
        <v>329</v>
      </c>
      <c r="H41" s="1128" t="s">
        <v>320</v>
      </c>
      <c r="I41" s="1129" t="s">
        <v>36</v>
      </c>
    </row>
    <row r="42" spans="2:9" ht="16.5" customHeight="1">
      <c r="B42" s="276" t="s">
        <v>163</v>
      </c>
      <c r="C42" s="419" t="s">
        <v>14</v>
      </c>
      <c r="D42" s="279">
        <v>4607</v>
      </c>
      <c r="E42" s="279" t="s">
        <v>14</v>
      </c>
      <c r="F42" s="279">
        <v>1152</v>
      </c>
      <c r="G42" s="279">
        <v>1101</v>
      </c>
      <c r="H42" s="279" t="s">
        <v>14</v>
      </c>
      <c r="I42" s="24">
        <v>6860</v>
      </c>
    </row>
    <row r="43" spans="2:9" ht="16.5" customHeight="1">
      <c r="B43" s="276" t="s">
        <v>182</v>
      </c>
      <c r="C43" s="419" t="s">
        <v>14</v>
      </c>
      <c r="D43" s="279">
        <v>4120</v>
      </c>
      <c r="E43" s="279" t="s">
        <v>14</v>
      </c>
      <c r="F43" s="279">
        <v>1131</v>
      </c>
      <c r="G43" s="279">
        <v>1097</v>
      </c>
      <c r="H43" s="279" t="s">
        <v>14</v>
      </c>
      <c r="I43" s="24">
        <v>6348</v>
      </c>
    </row>
    <row r="44" spans="2:9" ht="16.5" customHeight="1">
      <c r="B44" s="489" t="s">
        <v>223</v>
      </c>
      <c r="C44" s="488" t="s">
        <v>14</v>
      </c>
      <c r="D44" s="487">
        <v>4987</v>
      </c>
      <c r="E44" s="487" t="s">
        <v>14</v>
      </c>
      <c r="F44" s="487">
        <v>1179</v>
      </c>
      <c r="G44" s="487">
        <v>1094</v>
      </c>
      <c r="H44" s="487" t="s">
        <v>14</v>
      </c>
      <c r="I44" s="472">
        <v>7260</v>
      </c>
    </row>
    <row r="45" spans="2:9" ht="16.5" customHeight="1">
      <c r="B45" s="489" t="s">
        <v>260</v>
      </c>
      <c r="C45" s="488" t="s">
        <v>14</v>
      </c>
      <c r="D45" s="487">
        <v>5074</v>
      </c>
      <c r="E45" s="487" t="s">
        <v>14</v>
      </c>
      <c r="F45" s="487">
        <v>1243</v>
      </c>
      <c r="G45" s="487">
        <v>1084</v>
      </c>
      <c r="H45" s="487" t="s">
        <v>14</v>
      </c>
      <c r="I45" s="472">
        <v>7401</v>
      </c>
    </row>
    <row r="46" spans="2:9" ht="16.5" customHeight="1">
      <c r="B46" s="492" t="s">
        <v>863</v>
      </c>
      <c r="C46" s="486"/>
      <c r="D46" s="486"/>
      <c r="E46" s="485"/>
      <c r="F46" s="486"/>
      <c r="G46" s="485"/>
      <c r="H46" s="485"/>
      <c r="I46" s="460"/>
    </row>
    <row r="47" spans="2:9" ht="16.5" customHeight="1">
      <c r="B47" s="276" t="s">
        <v>175</v>
      </c>
      <c r="C47" s="419" t="s">
        <v>14</v>
      </c>
      <c r="D47" s="419">
        <v>6268</v>
      </c>
      <c r="E47" s="279" t="s">
        <v>14</v>
      </c>
      <c r="F47" s="419">
        <v>3463</v>
      </c>
      <c r="G47" s="279">
        <v>1743</v>
      </c>
      <c r="H47" s="279" t="s">
        <v>14</v>
      </c>
      <c r="I47" s="24">
        <v>11474</v>
      </c>
    </row>
    <row r="48" spans="2:9" ht="16.5" customHeight="1">
      <c r="B48" s="278" t="s">
        <v>81</v>
      </c>
      <c r="C48" s="422" t="s">
        <v>14</v>
      </c>
      <c r="D48" s="422">
        <v>132</v>
      </c>
      <c r="E48" s="280" t="s">
        <v>14</v>
      </c>
      <c r="F48" s="422" t="s">
        <v>14</v>
      </c>
      <c r="G48" s="280" t="s">
        <v>14</v>
      </c>
      <c r="H48" s="280" t="s">
        <v>14</v>
      </c>
      <c r="I48" s="421">
        <v>132</v>
      </c>
    </row>
    <row r="49" spans="2:9" s="1030" customFormat="1" ht="16.5" customHeight="1">
      <c r="B49" s="1154" t="s">
        <v>431</v>
      </c>
      <c r="C49" s="1155" t="s">
        <v>14</v>
      </c>
      <c r="D49" s="1155">
        <v>6400</v>
      </c>
      <c r="E49" s="1155" t="s">
        <v>14</v>
      </c>
      <c r="F49" s="1155">
        <v>3463</v>
      </c>
      <c r="G49" s="1155">
        <v>1743</v>
      </c>
      <c r="H49" s="1155" t="s">
        <v>14</v>
      </c>
      <c r="I49" s="1134">
        <v>11606</v>
      </c>
    </row>
    <row r="50" spans="2:9" ht="16.5" customHeight="1">
      <c r="B50" s="278" t="s">
        <v>430</v>
      </c>
      <c r="C50" s="422" t="s">
        <v>14</v>
      </c>
      <c r="D50" s="422">
        <v>-1461</v>
      </c>
      <c r="E50" s="280" t="s">
        <v>14</v>
      </c>
      <c r="F50" s="422">
        <v>-1856</v>
      </c>
      <c r="G50" s="280">
        <v>-660</v>
      </c>
      <c r="H50" s="280" t="s">
        <v>14</v>
      </c>
      <c r="I50" s="421">
        <v>-3977</v>
      </c>
    </row>
    <row r="51" spans="2:9" ht="16.5" customHeight="1">
      <c r="B51" s="307" t="s">
        <v>429</v>
      </c>
      <c r="C51" s="306" t="s">
        <v>14</v>
      </c>
      <c r="D51" s="261">
        <v>4939</v>
      </c>
      <c r="E51" s="261" t="s">
        <v>14</v>
      </c>
      <c r="F51" s="261">
        <v>1607</v>
      </c>
      <c r="G51" s="261">
        <v>1083</v>
      </c>
      <c r="H51" s="261" t="s">
        <v>14</v>
      </c>
      <c r="I51" s="310">
        <v>7629</v>
      </c>
    </row>
    <row r="52" spans="2:9" ht="20.100000000000001" customHeight="1">
      <c r="D52" s="1029"/>
      <c r="E52" s="1029"/>
      <c r="F52" s="1029"/>
      <c r="G52" s="1029"/>
      <c r="H52" s="1029"/>
    </row>
  </sheetData>
  <mergeCells count="7">
    <mergeCell ref="C40:I40"/>
    <mergeCell ref="B2:H2"/>
    <mergeCell ref="B3:I3"/>
    <mergeCell ref="B4:I4"/>
    <mergeCell ref="B5:I5"/>
    <mergeCell ref="B6:I6"/>
    <mergeCell ref="C7:I7"/>
  </mergeCells>
  <pageMargins left="0.23622047244094491" right="0.23622047244094491" top="0.74803149606299213" bottom="0.74803149606299213" header="0.31496062992125984" footer="0.31496062992125984"/>
  <pageSetup paperSize="9" scale="80" orientation="portrait" r:id="rId1"/>
  <headerFooter>
    <oddHeader>&amp;L&amp;A</oddHead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2:M74"/>
  <sheetViews>
    <sheetView showGridLines="0" view="pageBreakPreview" topLeftCell="A4" zoomScaleNormal="100" zoomScaleSheetLayoutView="100" zoomScalePageLayoutView="160" workbookViewId="0">
      <selection activeCell="B81" sqref="B81"/>
    </sheetView>
  </sheetViews>
  <sheetFormatPr defaultColWidth="10.875" defaultRowHeight="20.100000000000001" customHeight="1"/>
  <cols>
    <col min="1" max="1" width="3.625" style="744" customWidth="1"/>
    <col min="2" max="2" width="35" style="744" customWidth="1"/>
    <col min="3" max="9" width="8.75" style="744" customWidth="1"/>
    <col min="10" max="16384" width="10.875" style="744"/>
  </cols>
  <sheetData>
    <row r="2" spans="2:13" ht="24" customHeight="1">
      <c r="B2" s="1362" t="str">
        <f>UPPER("Standardized measure of discounted future net cash flows")</f>
        <v>STANDARDIZED MEASURE OF DISCOUNTED FUTURE NET CASH FLOWS</v>
      </c>
      <c r="C2" s="1362"/>
      <c r="D2" s="1362"/>
      <c r="E2" s="1362"/>
      <c r="F2" s="1362"/>
      <c r="G2" s="1362"/>
      <c r="H2" s="1362"/>
      <c r="I2" s="1362"/>
      <c r="J2" s="758"/>
      <c r="K2" s="758"/>
      <c r="L2" s="758"/>
      <c r="M2" s="758"/>
    </row>
    <row r="3" spans="2:13" ht="12.75" customHeight="1">
      <c r="B3" s="1148" t="s">
        <v>454</v>
      </c>
      <c r="C3" s="1148"/>
      <c r="D3" s="1148"/>
      <c r="E3" s="1148"/>
      <c r="F3" s="1148"/>
      <c r="G3" s="1148"/>
      <c r="H3" s="1148"/>
      <c r="I3" s="1148"/>
      <c r="J3" s="1148"/>
      <c r="K3" s="1148"/>
      <c r="L3" s="456"/>
      <c r="M3" s="456"/>
    </row>
    <row r="4" spans="2:13" ht="12.75" customHeight="1">
      <c r="B4" s="1151" t="s">
        <v>453</v>
      </c>
      <c r="C4" s="1151"/>
      <c r="D4" s="1151"/>
      <c r="E4" s="1151"/>
      <c r="F4" s="1151"/>
      <c r="G4" s="1151"/>
      <c r="H4" s="1151"/>
      <c r="I4" s="1151"/>
      <c r="J4" s="1148"/>
      <c r="K4" s="1148"/>
      <c r="L4" s="456"/>
      <c r="M4" s="456"/>
    </row>
    <row r="5" spans="2:13" ht="12.75" customHeight="1">
      <c r="B5" s="1151" t="s">
        <v>452</v>
      </c>
      <c r="C5" s="1151"/>
      <c r="D5" s="1151"/>
      <c r="E5" s="1151"/>
      <c r="F5" s="1151"/>
      <c r="G5" s="1151"/>
      <c r="H5" s="1151"/>
      <c r="I5" s="1151"/>
      <c r="J5" s="1148"/>
      <c r="K5" s="1148"/>
      <c r="L5" s="456"/>
      <c r="M5" s="456"/>
    </row>
    <row r="6" spans="2:13" ht="23.25" customHeight="1">
      <c r="B6" s="1363" t="s">
        <v>451</v>
      </c>
      <c r="C6" s="1363"/>
      <c r="D6" s="1363"/>
      <c r="E6" s="1363"/>
      <c r="F6" s="1363"/>
      <c r="G6" s="1363"/>
      <c r="H6" s="1363"/>
      <c r="I6" s="1363"/>
      <c r="J6" s="1148"/>
      <c r="K6" s="1148"/>
      <c r="L6" s="456"/>
      <c r="M6" s="456"/>
    </row>
    <row r="7" spans="2:13" ht="12.75" customHeight="1">
      <c r="B7" s="1151" t="s">
        <v>450</v>
      </c>
      <c r="C7" s="1151"/>
      <c r="D7" s="1151"/>
      <c r="E7" s="1151"/>
      <c r="F7" s="1151"/>
      <c r="G7" s="1151"/>
      <c r="H7" s="1151"/>
      <c r="I7" s="1151"/>
      <c r="J7" s="1148"/>
      <c r="K7" s="1148"/>
      <c r="L7" s="456"/>
      <c r="M7" s="456"/>
    </row>
    <row r="8" spans="2:13" ht="12.75" customHeight="1">
      <c r="B8" s="1151" t="s">
        <v>449</v>
      </c>
      <c r="C8" s="1151"/>
      <c r="D8" s="1151"/>
      <c r="E8" s="1151"/>
      <c r="F8" s="1151"/>
      <c r="G8" s="1151"/>
      <c r="H8" s="1151"/>
      <c r="I8" s="1151"/>
      <c r="J8" s="1148"/>
      <c r="K8" s="1148"/>
      <c r="L8" s="456"/>
      <c r="M8" s="456"/>
    </row>
    <row r="9" spans="2:13" s="507" customFormat="1" ht="20.25" customHeight="1">
      <c r="B9" s="1364" t="s">
        <v>448</v>
      </c>
      <c r="C9" s="1364"/>
      <c r="D9" s="1364"/>
      <c r="E9" s="1364"/>
      <c r="F9" s="1364"/>
      <c r="G9" s="1364"/>
      <c r="H9" s="1364"/>
      <c r="I9" s="1364"/>
      <c r="J9" s="1149"/>
      <c r="K9" s="1149"/>
      <c r="L9" s="508"/>
      <c r="M9" s="508"/>
    </row>
    <row r="10" spans="2:13" ht="21.75" customHeight="1">
      <c r="B10" s="1364" t="s">
        <v>447</v>
      </c>
      <c r="C10" s="1364"/>
      <c r="D10" s="1364"/>
      <c r="E10" s="1364"/>
      <c r="F10" s="1364"/>
      <c r="G10" s="1364"/>
      <c r="H10" s="1364"/>
      <c r="I10" s="1364"/>
      <c r="J10" s="1150"/>
      <c r="K10" s="1150"/>
      <c r="L10" s="506"/>
      <c r="M10" s="506"/>
    </row>
    <row r="11" spans="2:13" ht="20.100000000000001" customHeight="1">
      <c r="B11" s="446" t="s">
        <v>13</v>
      </c>
      <c r="C11" s="1342" t="s">
        <v>354</v>
      </c>
      <c r="D11" s="1342"/>
      <c r="E11" s="1342"/>
      <c r="F11" s="1342"/>
      <c r="G11" s="1342"/>
      <c r="H11" s="1342"/>
      <c r="I11" s="1342"/>
    </row>
    <row r="12" spans="2:13" s="632" customFormat="1" ht="48" customHeight="1">
      <c r="B12" s="1144"/>
      <c r="C12" s="1128" t="s">
        <v>364</v>
      </c>
      <c r="D12" s="1129" t="s">
        <v>307</v>
      </c>
      <c r="E12" s="1128" t="s">
        <v>363</v>
      </c>
      <c r="F12" s="1128" t="s">
        <v>362</v>
      </c>
      <c r="G12" s="1128" t="s">
        <v>329</v>
      </c>
      <c r="H12" s="1128" t="s">
        <v>320</v>
      </c>
      <c r="I12" s="1129" t="s">
        <v>36</v>
      </c>
    </row>
    <row r="13" spans="2:13" ht="20.100000000000001" customHeight="1">
      <c r="B13" s="400" t="s">
        <v>163</v>
      </c>
      <c r="C13" s="505"/>
      <c r="D13" s="504"/>
      <c r="E13" s="504"/>
      <c r="F13" s="504"/>
      <c r="G13" s="504"/>
      <c r="H13" s="504"/>
      <c r="I13" s="503"/>
    </row>
    <row r="14" spans="2:13" ht="16.5" customHeight="1">
      <c r="B14" s="276" t="s">
        <v>439</v>
      </c>
      <c r="C14" s="419">
        <v>129535</v>
      </c>
      <c r="D14" s="279">
        <v>2294</v>
      </c>
      <c r="E14" s="279">
        <v>168785</v>
      </c>
      <c r="F14" s="279">
        <v>33404</v>
      </c>
      <c r="G14" s="279">
        <v>87965</v>
      </c>
      <c r="H14" s="279">
        <v>44599</v>
      </c>
      <c r="I14" s="24">
        <v>466582</v>
      </c>
    </row>
    <row r="15" spans="2:13" ht="16.5" customHeight="1">
      <c r="B15" s="276" t="s">
        <v>438</v>
      </c>
      <c r="C15" s="419">
        <v>-30633</v>
      </c>
      <c r="D15" s="279">
        <v>-1255</v>
      </c>
      <c r="E15" s="279">
        <v>-47514</v>
      </c>
      <c r="F15" s="279">
        <v>-8522</v>
      </c>
      <c r="G15" s="279">
        <v>-38776</v>
      </c>
      <c r="H15" s="279">
        <v>-9789</v>
      </c>
      <c r="I15" s="24">
        <v>-136489</v>
      </c>
    </row>
    <row r="16" spans="2:13" ht="16.5" customHeight="1">
      <c r="B16" s="276" t="s">
        <v>437</v>
      </c>
      <c r="C16" s="419">
        <v>-32110</v>
      </c>
      <c r="D16" s="279">
        <v>-780</v>
      </c>
      <c r="E16" s="279">
        <v>-34965</v>
      </c>
      <c r="F16" s="279">
        <v>-4253</v>
      </c>
      <c r="G16" s="279">
        <v>-16728</v>
      </c>
      <c r="H16" s="279">
        <v>-8595</v>
      </c>
      <c r="I16" s="24">
        <v>-97431</v>
      </c>
    </row>
    <row r="17" spans="2:9" ht="16.5" customHeight="1">
      <c r="B17" s="278" t="s">
        <v>436</v>
      </c>
      <c r="C17" s="422">
        <v>-21287</v>
      </c>
      <c r="D17" s="280">
        <v>-172</v>
      </c>
      <c r="E17" s="280">
        <v>-50633</v>
      </c>
      <c r="F17" s="280">
        <v>-11310</v>
      </c>
      <c r="G17" s="280">
        <v>-5891</v>
      </c>
      <c r="H17" s="280">
        <v>-7552</v>
      </c>
      <c r="I17" s="421">
        <v>-96845</v>
      </c>
    </row>
    <row r="18" spans="2:9" ht="16.5" customHeight="1">
      <c r="B18" s="307" t="s">
        <v>435</v>
      </c>
      <c r="C18" s="306">
        <v>45505</v>
      </c>
      <c r="D18" s="261">
        <v>87</v>
      </c>
      <c r="E18" s="261">
        <v>35673</v>
      </c>
      <c r="F18" s="261">
        <v>9319</v>
      </c>
      <c r="G18" s="261">
        <v>26570</v>
      </c>
      <c r="H18" s="261">
        <v>18663</v>
      </c>
      <c r="I18" s="310">
        <v>135817</v>
      </c>
    </row>
    <row r="19" spans="2:9" ht="16.5" customHeight="1">
      <c r="B19" s="278" t="s">
        <v>434</v>
      </c>
      <c r="C19" s="422">
        <v>-26240</v>
      </c>
      <c r="D19" s="280">
        <v>-5</v>
      </c>
      <c r="E19" s="280">
        <v>-13955</v>
      </c>
      <c r="F19" s="280">
        <v>-4244</v>
      </c>
      <c r="G19" s="280">
        <v>-19489</v>
      </c>
      <c r="H19" s="280">
        <v>-11110</v>
      </c>
      <c r="I19" s="421">
        <v>-75043</v>
      </c>
    </row>
    <row r="20" spans="2:9" s="1029" customFormat="1" ht="28.5" customHeight="1">
      <c r="B20" s="1153" t="s">
        <v>433</v>
      </c>
      <c r="C20" s="498">
        <v>19265</v>
      </c>
      <c r="D20" s="499">
        <v>82</v>
      </c>
      <c r="E20" s="499">
        <v>21718</v>
      </c>
      <c r="F20" s="499">
        <v>5075</v>
      </c>
      <c r="G20" s="499">
        <v>7081</v>
      </c>
      <c r="H20" s="498">
        <v>7553</v>
      </c>
      <c r="I20" s="497">
        <v>60774</v>
      </c>
    </row>
    <row r="21" spans="2:9" ht="20.100000000000001" customHeight="1">
      <c r="B21" s="400" t="s">
        <v>446</v>
      </c>
      <c r="C21" s="495"/>
      <c r="D21" s="253"/>
      <c r="E21" s="253"/>
      <c r="F21" s="253"/>
      <c r="G21" s="253"/>
      <c r="H21" s="253"/>
      <c r="I21" s="494"/>
    </row>
    <row r="22" spans="2:9" s="1029" customFormat="1" ht="16.5" customHeight="1">
      <c r="B22" s="276" t="s">
        <v>439</v>
      </c>
      <c r="C22" s="419">
        <v>69411</v>
      </c>
      <c r="D22" s="279">
        <v>1045</v>
      </c>
      <c r="E22" s="279">
        <v>75060</v>
      </c>
      <c r="F22" s="279">
        <v>57478</v>
      </c>
      <c r="G22" s="279">
        <v>40866</v>
      </c>
      <c r="H22" s="279">
        <v>26904</v>
      </c>
      <c r="I22" s="24">
        <v>270764</v>
      </c>
    </row>
    <row r="23" spans="2:9" s="1029" customFormat="1" ht="16.5" customHeight="1">
      <c r="B23" s="276" t="s">
        <v>438</v>
      </c>
      <c r="C23" s="419">
        <v>-20263</v>
      </c>
      <c r="D23" s="279">
        <v>-512</v>
      </c>
      <c r="E23" s="279">
        <v>-27455</v>
      </c>
      <c r="F23" s="279">
        <v>-46510</v>
      </c>
      <c r="G23" s="279">
        <v>-24103</v>
      </c>
      <c r="H23" s="279">
        <v>-8355</v>
      </c>
      <c r="I23" s="24">
        <v>-127198</v>
      </c>
    </row>
    <row r="24" spans="2:9" s="1029" customFormat="1" ht="16.5" customHeight="1">
      <c r="B24" s="276" t="s">
        <v>437</v>
      </c>
      <c r="C24" s="419">
        <v>-20418</v>
      </c>
      <c r="D24" s="279">
        <v>-495</v>
      </c>
      <c r="E24" s="279">
        <v>-24843</v>
      </c>
      <c r="F24" s="279">
        <v>-5099</v>
      </c>
      <c r="G24" s="279">
        <v>-11104</v>
      </c>
      <c r="H24" s="279">
        <v>-6289</v>
      </c>
      <c r="I24" s="24">
        <v>-68248</v>
      </c>
    </row>
    <row r="25" spans="2:9" s="1029" customFormat="1" ht="16.5" customHeight="1">
      <c r="B25" s="278" t="s">
        <v>436</v>
      </c>
      <c r="C25" s="422">
        <v>-7516</v>
      </c>
      <c r="D25" s="280">
        <v>-28</v>
      </c>
      <c r="E25" s="280">
        <v>-12050</v>
      </c>
      <c r="F25" s="280">
        <v>-1839</v>
      </c>
      <c r="G25" s="280">
        <v>-1105</v>
      </c>
      <c r="H25" s="280">
        <v>-3046</v>
      </c>
      <c r="I25" s="421">
        <v>-25584</v>
      </c>
    </row>
    <row r="26" spans="2:9" s="1029" customFormat="1" ht="16.5" customHeight="1">
      <c r="B26" s="307" t="s">
        <v>435</v>
      </c>
      <c r="C26" s="306">
        <v>21214</v>
      </c>
      <c r="D26" s="261">
        <v>10</v>
      </c>
      <c r="E26" s="261">
        <v>10712</v>
      </c>
      <c r="F26" s="261">
        <v>4030</v>
      </c>
      <c r="G26" s="261">
        <v>4554</v>
      </c>
      <c r="H26" s="261">
        <v>9214</v>
      </c>
      <c r="I26" s="310">
        <v>49734</v>
      </c>
    </row>
    <row r="27" spans="2:9" s="1029" customFormat="1" ht="16.5" customHeight="1">
      <c r="B27" s="278" t="s">
        <v>434</v>
      </c>
      <c r="C27" s="422">
        <v>-10784</v>
      </c>
      <c r="D27" s="280">
        <v>18</v>
      </c>
      <c r="E27" s="280">
        <v>-3450</v>
      </c>
      <c r="F27" s="280">
        <v>-2194</v>
      </c>
      <c r="G27" s="280">
        <v>-4014</v>
      </c>
      <c r="H27" s="280">
        <v>-5299</v>
      </c>
      <c r="I27" s="421">
        <v>-25723</v>
      </c>
    </row>
    <row r="28" spans="2:9" s="1029" customFormat="1" ht="28.5" customHeight="1">
      <c r="B28" s="1153" t="s">
        <v>433</v>
      </c>
      <c r="C28" s="498">
        <v>10430</v>
      </c>
      <c r="D28" s="499">
        <v>28</v>
      </c>
      <c r="E28" s="499">
        <v>7262</v>
      </c>
      <c r="F28" s="499">
        <v>1836</v>
      </c>
      <c r="G28" s="499">
        <v>540</v>
      </c>
      <c r="H28" s="498">
        <v>3915</v>
      </c>
      <c r="I28" s="497">
        <v>24011</v>
      </c>
    </row>
    <row r="29" spans="2:9" ht="20.100000000000001" customHeight="1">
      <c r="B29" s="400" t="s">
        <v>223</v>
      </c>
      <c r="C29" s="495"/>
      <c r="D29" s="253"/>
      <c r="E29" s="253"/>
      <c r="F29" s="253"/>
      <c r="G29" s="253"/>
      <c r="H29" s="253"/>
      <c r="I29" s="494"/>
    </row>
    <row r="30" spans="2:9" s="1029" customFormat="1" ht="16.5" customHeight="1">
      <c r="B30" s="276" t="s">
        <v>439</v>
      </c>
      <c r="C30" s="419">
        <v>46212</v>
      </c>
      <c r="D30" s="279">
        <v>365</v>
      </c>
      <c r="E30" s="279">
        <v>51677</v>
      </c>
      <c r="F30" s="279">
        <v>52891</v>
      </c>
      <c r="G30" s="279">
        <v>21520</v>
      </c>
      <c r="H30" s="279">
        <v>19209</v>
      </c>
      <c r="I30" s="24">
        <v>191874</v>
      </c>
    </row>
    <row r="31" spans="2:9" s="1029" customFormat="1" ht="16.5" customHeight="1">
      <c r="B31" s="276" t="s">
        <v>438</v>
      </c>
      <c r="C31" s="419">
        <v>-15428</v>
      </c>
      <c r="D31" s="279">
        <v>-179</v>
      </c>
      <c r="E31" s="279">
        <v>-19519</v>
      </c>
      <c r="F31" s="279">
        <v>-39108</v>
      </c>
      <c r="G31" s="279">
        <v>-14267</v>
      </c>
      <c r="H31" s="279">
        <v>-7495</v>
      </c>
      <c r="I31" s="24">
        <v>-95996</v>
      </c>
    </row>
    <row r="32" spans="2:9" s="1029" customFormat="1" ht="16.5" customHeight="1">
      <c r="B32" s="276" t="s">
        <v>437</v>
      </c>
      <c r="C32" s="419">
        <v>-15334</v>
      </c>
      <c r="D32" s="279">
        <v>-219</v>
      </c>
      <c r="E32" s="279">
        <v>-19300</v>
      </c>
      <c r="F32" s="279">
        <v>-4995</v>
      </c>
      <c r="G32" s="279">
        <v>-5487</v>
      </c>
      <c r="H32" s="279">
        <v>-4805</v>
      </c>
      <c r="I32" s="24">
        <v>-50140</v>
      </c>
    </row>
    <row r="33" spans="2:9" s="1029" customFormat="1" ht="16.5" customHeight="1">
      <c r="B33" s="278" t="s">
        <v>436</v>
      </c>
      <c r="C33" s="422">
        <v>-2599</v>
      </c>
      <c r="D33" s="280">
        <v>-1</v>
      </c>
      <c r="E33" s="280">
        <v>-7480</v>
      </c>
      <c r="F33" s="280">
        <v>-2517</v>
      </c>
      <c r="G33" s="280">
        <v>-989</v>
      </c>
      <c r="H33" s="280">
        <v>-955</v>
      </c>
      <c r="I33" s="421">
        <v>-14541</v>
      </c>
    </row>
    <row r="34" spans="2:9" s="1029" customFormat="1" ht="16.5" customHeight="1">
      <c r="B34" s="307" t="s">
        <v>435</v>
      </c>
      <c r="C34" s="306">
        <v>12851</v>
      </c>
      <c r="D34" s="261">
        <v>-34</v>
      </c>
      <c r="E34" s="261">
        <v>5378</v>
      </c>
      <c r="F34" s="261">
        <v>6271</v>
      </c>
      <c r="G34" s="261">
        <v>777</v>
      </c>
      <c r="H34" s="261">
        <v>5954</v>
      </c>
      <c r="I34" s="310">
        <v>31197</v>
      </c>
    </row>
    <row r="35" spans="2:9" s="1029" customFormat="1" ht="16.5" customHeight="1">
      <c r="B35" s="278" t="s">
        <v>434</v>
      </c>
      <c r="C35" s="422">
        <v>-5172</v>
      </c>
      <c r="D35" s="280">
        <v>8</v>
      </c>
      <c r="E35" s="280">
        <v>-64</v>
      </c>
      <c r="F35" s="280">
        <v>-2986</v>
      </c>
      <c r="G35" s="280">
        <v>-815</v>
      </c>
      <c r="H35" s="280">
        <v>-2666</v>
      </c>
      <c r="I35" s="421">
        <v>-11695</v>
      </c>
    </row>
    <row r="36" spans="2:9" s="1029" customFormat="1" ht="28.5" customHeight="1">
      <c r="B36" s="1153" t="s">
        <v>433</v>
      </c>
      <c r="C36" s="498">
        <v>7679</v>
      </c>
      <c r="D36" s="499">
        <v>-26</v>
      </c>
      <c r="E36" s="499">
        <v>5314</v>
      </c>
      <c r="F36" s="499">
        <v>3285</v>
      </c>
      <c r="G36" s="499">
        <v>-38</v>
      </c>
      <c r="H36" s="498">
        <v>3288</v>
      </c>
      <c r="I36" s="497">
        <v>19502</v>
      </c>
    </row>
    <row r="37" spans="2:9" ht="20.100000000000001" customHeight="1">
      <c r="B37" s="400" t="s">
        <v>260</v>
      </c>
      <c r="C37" s="495"/>
      <c r="D37" s="253"/>
      <c r="E37" s="253"/>
      <c r="F37" s="253"/>
      <c r="G37" s="253"/>
      <c r="H37" s="253"/>
      <c r="I37" s="494"/>
    </row>
    <row r="38" spans="2:9" s="1029" customFormat="1" ht="16.5" customHeight="1">
      <c r="B38" s="276" t="s">
        <v>439</v>
      </c>
      <c r="C38" s="419">
        <v>58133</v>
      </c>
      <c r="D38" s="279">
        <v>420</v>
      </c>
      <c r="E38" s="279">
        <v>63319</v>
      </c>
      <c r="F38" s="279">
        <v>67180</v>
      </c>
      <c r="G38" s="279">
        <v>37203</v>
      </c>
      <c r="H38" s="279">
        <v>20616</v>
      </c>
      <c r="I38" s="24">
        <v>246871</v>
      </c>
    </row>
    <row r="39" spans="2:9" s="1029" customFormat="1" ht="16.5" customHeight="1">
      <c r="B39" s="276" t="s">
        <v>438</v>
      </c>
      <c r="C39" s="419">
        <v>-16644</v>
      </c>
      <c r="D39" s="279">
        <v>-221</v>
      </c>
      <c r="E39" s="279">
        <v>-18554</v>
      </c>
      <c r="F39" s="279">
        <v>-50240</v>
      </c>
      <c r="G39" s="279">
        <v>-19372</v>
      </c>
      <c r="H39" s="279">
        <v>-5780</v>
      </c>
      <c r="I39" s="24">
        <v>-110811</v>
      </c>
    </row>
    <row r="40" spans="2:9" s="1029" customFormat="1" ht="16.5" customHeight="1">
      <c r="B40" s="276" t="s">
        <v>437</v>
      </c>
      <c r="C40" s="419">
        <v>-13302</v>
      </c>
      <c r="D40" s="279">
        <v>-115</v>
      </c>
      <c r="E40" s="279">
        <v>-15319</v>
      </c>
      <c r="F40" s="279">
        <v>-5648</v>
      </c>
      <c r="G40" s="279">
        <v>-6337</v>
      </c>
      <c r="H40" s="279">
        <v>-4044</v>
      </c>
      <c r="I40" s="24">
        <v>-44765</v>
      </c>
    </row>
    <row r="41" spans="2:9" s="1029" customFormat="1" ht="16.5" customHeight="1">
      <c r="B41" s="278" t="s">
        <v>436</v>
      </c>
      <c r="C41" s="422">
        <v>-9385</v>
      </c>
      <c r="D41" s="280">
        <v>-36</v>
      </c>
      <c r="E41" s="280">
        <v>-11403</v>
      </c>
      <c r="F41" s="280">
        <v>-4450</v>
      </c>
      <c r="G41" s="280">
        <v>-921</v>
      </c>
      <c r="H41" s="280">
        <v>-1721</v>
      </c>
      <c r="I41" s="421">
        <v>-27916</v>
      </c>
    </row>
    <row r="42" spans="2:9" s="1029" customFormat="1" ht="16.5" customHeight="1">
      <c r="B42" s="307" t="s">
        <v>435</v>
      </c>
      <c r="C42" s="306">
        <v>18802</v>
      </c>
      <c r="D42" s="261">
        <v>47</v>
      </c>
      <c r="E42" s="261">
        <v>18043</v>
      </c>
      <c r="F42" s="261">
        <v>6843</v>
      </c>
      <c r="G42" s="261">
        <v>10572</v>
      </c>
      <c r="H42" s="261">
        <v>9070</v>
      </c>
      <c r="I42" s="310">
        <v>63377</v>
      </c>
    </row>
    <row r="43" spans="2:9" s="1029" customFormat="1" ht="16.5" customHeight="1">
      <c r="B43" s="278" t="s">
        <v>434</v>
      </c>
      <c r="C43" s="422">
        <v>-8106</v>
      </c>
      <c r="D43" s="280">
        <v>-3</v>
      </c>
      <c r="E43" s="280">
        <v>-4977</v>
      </c>
      <c r="F43" s="280">
        <v>-3065</v>
      </c>
      <c r="G43" s="280">
        <v>-6562</v>
      </c>
      <c r="H43" s="280">
        <v>-3567</v>
      </c>
      <c r="I43" s="421">
        <v>-26280</v>
      </c>
    </row>
    <row r="44" spans="2:9" s="1029" customFormat="1" ht="28.5" customHeight="1">
      <c r="B44" s="1153" t="s">
        <v>433</v>
      </c>
      <c r="C44" s="498">
        <v>10696</v>
      </c>
      <c r="D44" s="499">
        <v>44</v>
      </c>
      <c r="E44" s="499">
        <v>13066</v>
      </c>
      <c r="F44" s="499">
        <v>3778</v>
      </c>
      <c r="G44" s="499">
        <v>4010</v>
      </c>
      <c r="H44" s="498">
        <v>5503</v>
      </c>
      <c r="I44" s="497">
        <v>37097</v>
      </c>
    </row>
    <row r="45" spans="2:9" ht="20.100000000000001" customHeight="1">
      <c r="B45" s="400" t="s">
        <v>863</v>
      </c>
      <c r="C45" s="495"/>
      <c r="D45" s="253"/>
      <c r="E45" s="253"/>
      <c r="F45" s="253"/>
      <c r="G45" s="253"/>
      <c r="H45" s="253"/>
      <c r="I45" s="494"/>
    </row>
    <row r="46" spans="2:9" s="1029" customFormat="1" ht="16.5" customHeight="1">
      <c r="B46" s="276" t="s">
        <v>439</v>
      </c>
      <c r="C46" s="419">
        <v>90506</v>
      </c>
      <c r="D46" s="279">
        <v>508</v>
      </c>
      <c r="E46" s="279">
        <v>79258</v>
      </c>
      <c r="F46" s="279">
        <v>121614</v>
      </c>
      <c r="G46" s="279">
        <v>41224</v>
      </c>
      <c r="H46" s="279">
        <v>19936</v>
      </c>
      <c r="I46" s="24">
        <v>353046</v>
      </c>
    </row>
    <row r="47" spans="2:9" s="1029" customFormat="1" ht="16.5" customHeight="1">
      <c r="B47" s="276" t="s">
        <v>438</v>
      </c>
      <c r="C47" s="419">
        <v>-21813</v>
      </c>
      <c r="D47" s="279">
        <v>-226</v>
      </c>
      <c r="E47" s="279">
        <v>-19236</v>
      </c>
      <c r="F47" s="279">
        <v>-95749</v>
      </c>
      <c r="G47" s="279">
        <v>-21282</v>
      </c>
      <c r="H47" s="279">
        <v>-4570</v>
      </c>
      <c r="I47" s="24">
        <v>-162876</v>
      </c>
    </row>
    <row r="48" spans="2:9" s="1029" customFormat="1" ht="16.5" customHeight="1">
      <c r="B48" s="276" t="s">
        <v>437</v>
      </c>
      <c r="C48" s="419">
        <v>-17735</v>
      </c>
      <c r="D48" s="279">
        <v>-135</v>
      </c>
      <c r="E48" s="279">
        <v>-13861</v>
      </c>
      <c r="F48" s="279">
        <v>-6656</v>
      </c>
      <c r="G48" s="279">
        <v>-6584</v>
      </c>
      <c r="H48" s="279">
        <v>-3093</v>
      </c>
      <c r="I48" s="24">
        <v>-48064</v>
      </c>
    </row>
    <row r="49" spans="2:9" s="1029" customFormat="1" ht="16.5" customHeight="1">
      <c r="B49" s="278" t="s">
        <v>436</v>
      </c>
      <c r="C49" s="422">
        <v>-22486</v>
      </c>
      <c r="D49" s="280">
        <v>-63</v>
      </c>
      <c r="E49" s="280">
        <v>-16357</v>
      </c>
      <c r="F49" s="280">
        <v>-5965</v>
      </c>
      <c r="G49" s="280">
        <v>-2322</v>
      </c>
      <c r="H49" s="280">
        <v>-2809</v>
      </c>
      <c r="I49" s="421">
        <v>-50002</v>
      </c>
    </row>
    <row r="50" spans="2:9" s="1029" customFormat="1" ht="16.5" customHeight="1">
      <c r="B50" s="307" t="s">
        <v>435</v>
      </c>
      <c r="C50" s="306">
        <v>28472</v>
      </c>
      <c r="D50" s="261">
        <v>84</v>
      </c>
      <c r="E50" s="261">
        <v>29804</v>
      </c>
      <c r="F50" s="261">
        <v>13244</v>
      </c>
      <c r="G50" s="261">
        <v>11036</v>
      </c>
      <c r="H50" s="261">
        <v>9464</v>
      </c>
      <c r="I50" s="310">
        <v>92104</v>
      </c>
    </row>
    <row r="51" spans="2:9" s="1029" customFormat="1" ht="16.5" customHeight="1">
      <c r="B51" s="278" t="s">
        <v>434</v>
      </c>
      <c r="C51" s="422">
        <v>-11811</v>
      </c>
      <c r="D51" s="280">
        <v>-16</v>
      </c>
      <c r="E51" s="280">
        <v>-8277</v>
      </c>
      <c r="F51" s="280">
        <v>-5469</v>
      </c>
      <c r="G51" s="280">
        <v>-5479</v>
      </c>
      <c r="H51" s="280">
        <v>-3247</v>
      </c>
      <c r="I51" s="421">
        <v>-34299</v>
      </c>
    </row>
    <row r="52" spans="2:9" s="1029" customFormat="1" ht="28.5" customHeight="1">
      <c r="B52" s="1153" t="s">
        <v>433</v>
      </c>
      <c r="C52" s="498">
        <v>16661</v>
      </c>
      <c r="D52" s="499">
        <v>68</v>
      </c>
      <c r="E52" s="499">
        <v>21527</v>
      </c>
      <c r="F52" s="499">
        <v>7775</v>
      </c>
      <c r="G52" s="499">
        <v>5557</v>
      </c>
      <c r="H52" s="498">
        <v>6217</v>
      </c>
      <c r="I52" s="497">
        <v>57805</v>
      </c>
    </row>
    <row r="53" spans="2:9" ht="20.100000000000001" customHeight="1">
      <c r="B53" s="755"/>
      <c r="C53" s="502"/>
      <c r="D53" s="501"/>
      <c r="E53" s="501"/>
      <c r="F53" s="501"/>
      <c r="G53" s="501"/>
      <c r="H53" s="501"/>
      <c r="I53" s="5"/>
    </row>
    <row r="54" spans="2:9" ht="20.100000000000001" customHeight="1">
      <c r="B54" s="1152" t="s">
        <v>445</v>
      </c>
      <c r="C54" s="424"/>
      <c r="D54" s="426"/>
      <c r="E54" s="426"/>
      <c r="F54" s="426"/>
      <c r="G54" s="426"/>
      <c r="H54" s="426"/>
      <c r="I54" s="423"/>
    </row>
    <row r="55" spans="2:9" ht="16.5" customHeight="1">
      <c r="B55" s="276" t="s">
        <v>443</v>
      </c>
      <c r="C55" s="419" t="s">
        <v>14</v>
      </c>
      <c r="D55" s="279" t="s">
        <v>382</v>
      </c>
      <c r="E55" s="279">
        <v>1103</v>
      </c>
      <c r="F55" s="279" t="s">
        <v>14</v>
      </c>
      <c r="G55" s="279" t="s">
        <v>14</v>
      </c>
      <c r="H55" s="279" t="s">
        <v>14</v>
      </c>
      <c r="I55" s="24">
        <v>1103</v>
      </c>
    </row>
    <row r="56" spans="2:9" ht="16.5" customHeight="1">
      <c r="B56" s="278" t="s">
        <v>442</v>
      </c>
      <c r="C56" s="422" t="s">
        <v>14</v>
      </c>
      <c r="D56" s="280" t="s">
        <v>14</v>
      </c>
      <c r="E56" s="280">
        <v>448</v>
      </c>
      <c r="F56" s="280" t="s">
        <v>14</v>
      </c>
      <c r="G56" s="280" t="s">
        <v>14</v>
      </c>
      <c r="H56" s="280" t="s">
        <v>14</v>
      </c>
      <c r="I56" s="421">
        <v>448</v>
      </c>
    </row>
    <row r="57" spans="2:9" ht="16.5" customHeight="1">
      <c r="B57" s="278" t="s">
        <v>441</v>
      </c>
      <c r="C57" s="422" t="s">
        <v>14</v>
      </c>
      <c r="D57" s="280" t="s">
        <v>14</v>
      </c>
      <c r="E57" s="280">
        <v>253</v>
      </c>
      <c r="F57" s="280" t="s">
        <v>14</v>
      </c>
      <c r="G57" s="280" t="s">
        <v>14</v>
      </c>
      <c r="H57" s="280" t="s">
        <v>14</v>
      </c>
      <c r="I57" s="421">
        <v>253</v>
      </c>
    </row>
    <row r="58" spans="2:9" ht="16.5" customHeight="1">
      <c r="B58" s="278" t="s">
        <v>440</v>
      </c>
      <c r="C58" s="422" t="s">
        <v>14</v>
      </c>
      <c r="D58" s="280" t="s">
        <v>14</v>
      </c>
      <c r="E58" s="280">
        <v>862.46212192826272</v>
      </c>
      <c r="F58" s="280" t="s">
        <v>14</v>
      </c>
      <c r="G58" s="280" t="s">
        <v>14</v>
      </c>
      <c r="H58" s="280" t="s">
        <v>14</v>
      </c>
      <c r="I58" s="421">
        <v>862.46212192826272</v>
      </c>
    </row>
    <row r="59" spans="2:9" ht="15.75" customHeight="1">
      <c r="B59" s="464" t="s">
        <v>891</v>
      </c>
      <c r="C59" s="363" t="s">
        <v>14</v>
      </c>
      <c r="D59" s="362" t="s">
        <v>14</v>
      </c>
      <c r="E59" s="362">
        <v>1440</v>
      </c>
      <c r="F59" s="362" t="s">
        <v>14</v>
      </c>
      <c r="G59" s="362" t="s">
        <v>14</v>
      </c>
      <c r="H59" s="362" t="s">
        <v>14</v>
      </c>
      <c r="I59" s="420">
        <v>1440</v>
      </c>
    </row>
    <row r="61" spans="2:9" ht="20.100000000000001" customHeight="1">
      <c r="B61" s="493" t="s">
        <v>13</v>
      </c>
      <c r="C61" s="1357" t="s">
        <v>353</v>
      </c>
      <c r="D61" s="1357"/>
      <c r="E61" s="1357"/>
      <c r="F61" s="1357"/>
      <c r="G61" s="1357"/>
      <c r="H61" s="1357"/>
      <c r="I61" s="1357"/>
    </row>
    <row r="62" spans="2:9" s="632" customFormat="1" ht="48" customHeight="1">
      <c r="B62" s="1144" t="s">
        <v>444</v>
      </c>
      <c r="C62" s="1128" t="s">
        <v>364</v>
      </c>
      <c r="D62" s="1129" t="s">
        <v>307</v>
      </c>
      <c r="E62" s="1128" t="s">
        <v>363</v>
      </c>
      <c r="F62" s="1128" t="s">
        <v>362</v>
      </c>
      <c r="G62" s="1128" t="s">
        <v>329</v>
      </c>
      <c r="H62" s="1128" t="s">
        <v>320</v>
      </c>
      <c r="I62" s="1129" t="s">
        <v>36</v>
      </c>
    </row>
    <row r="63" spans="2:9" ht="16.5" customHeight="1">
      <c r="B63" s="276" t="s">
        <v>443</v>
      </c>
      <c r="C63" s="419" t="s">
        <v>14</v>
      </c>
      <c r="D63" s="279">
        <v>5413</v>
      </c>
      <c r="E63" s="279">
        <v>361</v>
      </c>
      <c r="F63" s="279">
        <v>11591</v>
      </c>
      <c r="G63" s="279">
        <v>1728</v>
      </c>
      <c r="H63" s="279" t="s">
        <v>14</v>
      </c>
      <c r="I63" s="24">
        <v>19093</v>
      </c>
    </row>
    <row r="64" spans="2:9" ht="16.5" customHeight="1">
      <c r="B64" s="276" t="s">
        <v>442</v>
      </c>
      <c r="C64" s="419" t="s">
        <v>14</v>
      </c>
      <c r="D64" s="279">
        <v>2024</v>
      </c>
      <c r="E64" s="279">
        <v>-103</v>
      </c>
      <c r="F64" s="279">
        <v>6952</v>
      </c>
      <c r="G64" s="279">
        <v>1628</v>
      </c>
      <c r="H64" s="279" t="s">
        <v>14</v>
      </c>
      <c r="I64" s="24">
        <v>10501</v>
      </c>
    </row>
    <row r="65" spans="2:9" ht="16.5" customHeight="1">
      <c r="B65" s="276" t="s">
        <v>441</v>
      </c>
      <c r="C65" s="419" t="s">
        <v>14</v>
      </c>
      <c r="D65" s="279">
        <v>5061</v>
      </c>
      <c r="E65" s="279">
        <v>-183</v>
      </c>
      <c r="F65" s="279">
        <v>3330</v>
      </c>
      <c r="G65" s="279">
        <v>1709</v>
      </c>
      <c r="H65" s="279" t="s">
        <v>14</v>
      </c>
      <c r="I65" s="24">
        <v>9917</v>
      </c>
    </row>
    <row r="66" spans="2:9" ht="16.5" customHeight="1">
      <c r="B66" s="276" t="s">
        <v>440</v>
      </c>
      <c r="C66" s="419" t="s">
        <v>14</v>
      </c>
      <c r="D66" s="279">
        <v>7708</v>
      </c>
      <c r="E66" s="279">
        <v>135</v>
      </c>
      <c r="F66" s="279">
        <v>5437</v>
      </c>
      <c r="G66" s="279">
        <v>1662</v>
      </c>
      <c r="H66" s="279" t="s">
        <v>14</v>
      </c>
      <c r="I66" s="24">
        <v>14942</v>
      </c>
    </row>
    <row r="67" spans="2:9" ht="16.5" customHeight="1">
      <c r="B67" s="466" t="s">
        <v>891</v>
      </c>
      <c r="C67" s="424"/>
      <c r="D67" s="425"/>
      <c r="E67" s="423"/>
      <c r="F67" s="423"/>
      <c r="G67" s="423"/>
      <c r="H67" s="423"/>
      <c r="I67" s="423"/>
    </row>
    <row r="68" spans="2:9" ht="16.5" customHeight="1">
      <c r="B68" s="276" t="s">
        <v>439</v>
      </c>
      <c r="C68" s="419" t="s">
        <v>14</v>
      </c>
      <c r="D68" s="366">
        <v>40376</v>
      </c>
      <c r="E68" s="366">
        <v>1368</v>
      </c>
      <c r="F68" s="366">
        <v>48144</v>
      </c>
      <c r="G68" s="366">
        <v>6969</v>
      </c>
      <c r="H68" s="490" t="s">
        <v>14</v>
      </c>
      <c r="I68" s="24">
        <v>96857</v>
      </c>
    </row>
    <row r="69" spans="2:9" ht="16.5" customHeight="1">
      <c r="B69" s="276" t="s">
        <v>438</v>
      </c>
      <c r="C69" s="419" t="s">
        <v>14</v>
      </c>
      <c r="D69" s="279">
        <v>-11136</v>
      </c>
      <c r="E69" s="279">
        <v>-47</v>
      </c>
      <c r="F69" s="279">
        <v>-21248</v>
      </c>
      <c r="G69" s="279">
        <v>-3372</v>
      </c>
      <c r="H69" s="419" t="s">
        <v>14</v>
      </c>
      <c r="I69" s="24">
        <v>-35803</v>
      </c>
    </row>
    <row r="70" spans="2:9" ht="16.5" customHeight="1">
      <c r="B70" s="276" t="s">
        <v>437</v>
      </c>
      <c r="C70" s="419" t="s">
        <v>14</v>
      </c>
      <c r="D70" s="279">
        <v>-1118</v>
      </c>
      <c r="E70" s="279">
        <v>-28</v>
      </c>
      <c r="F70" s="279">
        <v>-2731</v>
      </c>
      <c r="G70" s="279">
        <v>-326</v>
      </c>
      <c r="H70" s="419" t="s">
        <v>14</v>
      </c>
      <c r="I70" s="421">
        <v>-4203</v>
      </c>
    </row>
    <row r="71" spans="2:9" ht="16.5" customHeight="1">
      <c r="B71" s="258" t="s">
        <v>436</v>
      </c>
      <c r="C71" s="419" t="s">
        <v>14</v>
      </c>
      <c r="D71" s="279">
        <v>-4825</v>
      </c>
      <c r="E71" s="279" t="s">
        <v>14</v>
      </c>
      <c r="F71" s="279">
        <v>-11631</v>
      </c>
      <c r="G71" s="279">
        <v>-1233</v>
      </c>
      <c r="H71" s="500" t="s">
        <v>14</v>
      </c>
      <c r="I71" s="421">
        <v>-17689</v>
      </c>
    </row>
    <row r="72" spans="2:9" ht="16.5" customHeight="1">
      <c r="B72" s="305" t="s">
        <v>435</v>
      </c>
      <c r="C72" s="429" t="s">
        <v>14</v>
      </c>
      <c r="D72" s="434">
        <v>23297</v>
      </c>
      <c r="E72" s="434">
        <v>1293</v>
      </c>
      <c r="F72" s="434">
        <v>12534</v>
      </c>
      <c r="G72" s="434">
        <v>2038</v>
      </c>
      <c r="H72" s="429" t="s">
        <v>14</v>
      </c>
      <c r="I72" s="428">
        <v>39162</v>
      </c>
    </row>
    <row r="73" spans="2:9" ht="16.5" customHeight="1">
      <c r="B73" s="276" t="s">
        <v>434</v>
      </c>
      <c r="C73" s="419" t="s">
        <v>14</v>
      </c>
      <c r="D73" s="279">
        <v>-12454</v>
      </c>
      <c r="E73" s="279">
        <v>-658</v>
      </c>
      <c r="F73" s="279">
        <v>-6279</v>
      </c>
      <c r="G73" s="279">
        <v>-1019</v>
      </c>
      <c r="H73" s="419" t="s">
        <v>14</v>
      </c>
      <c r="I73" s="259">
        <v>-20410</v>
      </c>
    </row>
    <row r="74" spans="2:9" ht="28.5" customHeight="1">
      <c r="B74" s="1153" t="s">
        <v>433</v>
      </c>
      <c r="C74" s="498" t="s">
        <v>14</v>
      </c>
      <c r="D74" s="499">
        <v>10843</v>
      </c>
      <c r="E74" s="499">
        <v>635</v>
      </c>
      <c r="F74" s="499">
        <v>6255</v>
      </c>
      <c r="G74" s="499">
        <v>1019</v>
      </c>
      <c r="H74" s="498" t="s">
        <v>14</v>
      </c>
      <c r="I74" s="497">
        <v>18752</v>
      </c>
    </row>
  </sheetData>
  <mergeCells count="6">
    <mergeCell ref="C11:I11"/>
    <mergeCell ref="C61:I61"/>
    <mergeCell ref="B2:I2"/>
    <mergeCell ref="B6:I6"/>
    <mergeCell ref="B9:I9"/>
    <mergeCell ref="B10:I10"/>
  </mergeCells>
  <pageMargins left="0.23622047244094491" right="0.23622047244094491" top="0.74803149606299213" bottom="0.74803149606299213" header="0.31496062992125984" footer="0.31496062992125984"/>
  <pageSetup paperSize="9" scale="80" orientation="portrait" r:id="rId1"/>
  <headerFooter>
    <oddHeader>&amp;L&amp;A</oddHeader>
  </headerFooter>
  <rowBreaks count="1" manualBreakCount="1">
    <brk id="36" max="8"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2:I32"/>
  <sheetViews>
    <sheetView showGridLines="0" view="pageBreakPreview" zoomScaleNormal="100" zoomScaleSheetLayoutView="100" zoomScalePageLayoutView="180" workbookViewId="0">
      <selection activeCell="B1" sqref="B1"/>
    </sheetView>
  </sheetViews>
  <sheetFormatPr defaultColWidth="10.875" defaultRowHeight="20.100000000000001" customHeight="1"/>
  <cols>
    <col min="1" max="1" width="3.125" style="744" customWidth="1"/>
    <col min="2" max="2" width="53.125" style="744" customWidth="1"/>
    <col min="3" max="7" width="8.75" style="744" customWidth="1"/>
    <col min="8" max="16384" width="10.875" style="744"/>
  </cols>
  <sheetData>
    <row r="2" spans="2:9" ht="20.100000000000001" customHeight="1">
      <c r="B2" s="1300" t="str">
        <f>UPPER("Changes in the standardized measure of discounted 
future net cash flows")</f>
        <v>CHANGES IN THE STANDARDIZED MEASURE OF DISCOUNTED 
FUTURE NET CASH FLOWS</v>
      </c>
      <c r="C2" s="1300"/>
      <c r="D2" s="1300"/>
      <c r="E2" s="1300"/>
      <c r="F2" s="1300"/>
      <c r="G2" s="1300"/>
      <c r="H2" s="1300"/>
      <c r="I2" s="1300"/>
    </row>
    <row r="4" spans="2:9" ht="20.100000000000001" customHeight="1">
      <c r="B4" s="513" t="s">
        <v>354</v>
      </c>
      <c r="C4" s="179">
        <v>2018</v>
      </c>
      <c r="D4" s="179">
        <v>2017</v>
      </c>
      <c r="E4" s="179">
        <v>2016</v>
      </c>
      <c r="F4" s="179">
        <v>2015</v>
      </c>
      <c r="G4" s="179">
        <v>2014</v>
      </c>
    </row>
    <row r="5" spans="2:9" ht="20.100000000000001" customHeight="1">
      <c r="B5" s="178" t="s">
        <v>13</v>
      </c>
      <c r="C5" s="178"/>
      <c r="D5" s="178"/>
      <c r="E5" s="178"/>
      <c r="F5" s="178"/>
      <c r="G5" s="759"/>
    </row>
    <row r="6" spans="2:9" ht="20.100000000000001" customHeight="1">
      <c r="B6" s="512" t="s">
        <v>892</v>
      </c>
      <c r="C6" s="511">
        <v>37097</v>
      </c>
      <c r="D6" s="511">
        <v>19501.790340210933</v>
      </c>
      <c r="E6" s="515">
        <v>24011</v>
      </c>
      <c r="F6" s="515">
        <v>60774</v>
      </c>
      <c r="G6" s="515">
        <v>63274</v>
      </c>
    </row>
    <row r="7" spans="2:9" ht="20.100000000000001" customHeight="1">
      <c r="B7" s="276" t="s">
        <v>463</v>
      </c>
      <c r="C7" s="289">
        <v>-23700</v>
      </c>
      <c r="D7" s="770">
        <v>-16822.172915509655</v>
      </c>
      <c r="E7" s="267">
        <v>-12015</v>
      </c>
      <c r="F7" s="267">
        <v>-14209</v>
      </c>
      <c r="G7" s="267">
        <v>-26647</v>
      </c>
    </row>
    <row r="8" spans="2:9" ht="20.100000000000001" customHeight="1">
      <c r="B8" s="276" t="s">
        <v>1144</v>
      </c>
      <c r="C8" s="289">
        <v>28420</v>
      </c>
      <c r="D8" s="770">
        <v>26699.420304358391</v>
      </c>
      <c r="E8" s="267">
        <v>-21189</v>
      </c>
      <c r="F8" s="267">
        <v>-88615</v>
      </c>
      <c r="G8" s="267">
        <v>-16703</v>
      </c>
    </row>
    <row r="9" spans="2:9" ht="20.100000000000001" customHeight="1">
      <c r="B9" s="276" t="s">
        <v>462</v>
      </c>
      <c r="C9" s="289">
        <v>8412</v>
      </c>
      <c r="D9" s="770">
        <v>3243.7856764428489</v>
      </c>
      <c r="E9" s="267">
        <v>156</v>
      </c>
      <c r="F9" s="267">
        <v>933</v>
      </c>
      <c r="G9" s="267">
        <v>1912</v>
      </c>
    </row>
    <row r="10" spans="2:9" ht="20.100000000000001" customHeight="1">
      <c r="B10" s="276" t="s">
        <v>461</v>
      </c>
      <c r="C10" s="289">
        <v>-1071</v>
      </c>
      <c r="D10" s="770">
        <v>-323.69733450513297</v>
      </c>
      <c r="E10" s="267">
        <v>400</v>
      </c>
      <c r="F10" s="267">
        <v>4412</v>
      </c>
      <c r="G10" s="267">
        <v>-5407</v>
      </c>
    </row>
    <row r="11" spans="2:9" ht="20.100000000000001" customHeight="1">
      <c r="B11" s="276" t="s">
        <v>460</v>
      </c>
      <c r="C11" s="289">
        <v>6636</v>
      </c>
      <c r="D11" s="770">
        <v>8951.6104924786159</v>
      </c>
      <c r="E11" s="267">
        <v>13967</v>
      </c>
      <c r="F11" s="267">
        <v>19694</v>
      </c>
      <c r="G11" s="267">
        <v>21484</v>
      </c>
    </row>
    <row r="12" spans="2:9" ht="20.100000000000001" customHeight="1">
      <c r="B12" s="276" t="s">
        <v>459</v>
      </c>
      <c r="C12" s="289">
        <v>4588</v>
      </c>
      <c r="D12" s="770">
        <v>2427.4781953144156</v>
      </c>
      <c r="E12" s="267">
        <v>5347</v>
      </c>
      <c r="F12" s="267">
        <v>-4800</v>
      </c>
      <c r="G12" s="267">
        <v>-1505</v>
      </c>
    </row>
    <row r="13" spans="2:9" ht="20.100000000000001" customHeight="1">
      <c r="B13" s="276" t="s">
        <v>458</v>
      </c>
      <c r="C13" s="289">
        <v>3710</v>
      </c>
      <c r="D13" s="770">
        <v>1950.1790340210935</v>
      </c>
      <c r="E13" s="267">
        <v>2401</v>
      </c>
      <c r="F13" s="267">
        <v>6077</v>
      </c>
      <c r="G13" s="267">
        <v>6327</v>
      </c>
    </row>
    <row r="14" spans="2:9" ht="20.100000000000001" customHeight="1">
      <c r="B14" s="276" t="s">
        <v>457</v>
      </c>
      <c r="C14" s="289">
        <v>-11538</v>
      </c>
      <c r="D14" s="770">
        <v>-8155.1901989034131</v>
      </c>
      <c r="E14" s="267">
        <v>6304</v>
      </c>
      <c r="F14" s="267">
        <v>42252</v>
      </c>
      <c r="G14" s="267">
        <v>20116</v>
      </c>
    </row>
    <row r="15" spans="2:9" ht="20.100000000000001" customHeight="1">
      <c r="B15" s="276" t="s">
        <v>456</v>
      </c>
      <c r="C15" s="289">
        <v>7876</v>
      </c>
      <c r="D15" s="770">
        <v>98.186025186502135</v>
      </c>
      <c r="E15" s="267">
        <v>364</v>
      </c>
      <c r="F15" s="267" t="s">
        <v>14</v>
      </c>
      <c r="G15" s="267">
        <v>26</v>
      </c>
    </row>
    <row r="16" spans="2:9" ht="20.100000000000001" customHeight="1">
      <c r="B16" s="278" t="s">
        <v>368</v>
      </c>
      <c r="C16" s="290">
        <v>-2625</v>
      </c>
      <c r="D16" s="771">
        <v>-474.34201774789045</v>
      </c>
      <c r="E16" s="94">
        <v>-244</v>
      </c>
      <c r="F16" s="94">
        <v>-2507</v>
      </c>
      <c r="G16" s="94">
        <v>-2103</v>
      </c>
    </row>
    <row r="17" spans="2:7" ht="20.100000000000001" customHeight="1">
      <c r="B17" s="464" t="s">
        <v>455</v>
      </c>
      <c r="C17" s="363">
        <v>57805</v>
      </c>
      <c r="D17" s="363">
        <v>37097.151465974035</v>
      </c>
      <c r="E17" s="363">
        <v>19502</v>
      </c>
      <c r="F17" s="363">
        <v>24011</v>
      </c>
      <c r="G17" s="363">
        <v>60774</v>
      </c>
    </row>
    <row r="18" spans="2:7" ht="20.100000000000001" customHeight="1">
      <c r="E18" s="514"/>
      <c r="F18" s="514"/>
      <c r="G18" s="514"/>
    </row>
    <row r="19" spans="2:7" ht="20.100000000000001" customHeight="1">
      <c r="B19" s="513" t="s">
        <v>353</v>
      </c>
      <c r="C19" s="179">
        <v>2018</v>
      </c>
      <c r="D19" s="179">
        <v>2017</v>
      </c>
      <c r="E19" s="179">
        <v>2016</v>
      </c>
      <c r="F19" s="179">
        <v>2015</v>
      </c>
      <c r="G19" s="179">
        <v>2014</v>
      </c>
    </row>
    <row r="20" spans="2:7" ht="20.100000000000001" customHeight="1">
      <c r="B20" s="178" t="s">
        <v>13</v>
      </c>
      <c r="C20" s="178"/>
      <c r="D20" s="178"/>
      <c r="E20" s="178"/>
      <c r="F20" s="178"/>
      <c r="G20" s="424"/>
    </row>
    <row r="21" spans="2:7" ht="20.100000000000001" customHeight="1">
      <c r="B21" s="512" t="s">
        <v>892</v>
      </c>
      <c r="C21" s="511">
        <v>14942</v>
      </c>
      <c r="D21" s="511">
        <v>9917</v>
      </c>
      <c r="E21" s="510">
        <v>10501</v>
      </c>
      <c r="F21" s="510">
        <v>19093</v>
      </c>
      <c r="G21" s="510">
        <v>15419</v>
      </c>
    </row>
    <row r="22" spans="2:7" ht="20.100000000000001" customHeight="1">
      <c r="B22" s="276" t="s">
        <v>463</v>
      </c>
      <c r="C22" s="289">
        <v>-3248</v>
      </c>
      <c r="D22" s="770">
        <v>-2150.5430276655879</v>
      </c>
      <c r="E22" s="267">
        <v>-1745</v>
      </c>
      <c r="F22" s="267">
        <v>-1860</v>
      </c>
      <c r="G22" s="267">
        <v>-3639</v>
      </c>
    </row>
    <row r="23" spans="2:7" ht="20.100000000000001" customHeight="1">
      <c r="B23" s="276" t="s">
        <v>1144</v>
      </c>
      <c r="C23" s="289">
        <v>7322</v>
      </c>
      <c r="D23" s="770">
        <v>7074.5430276655879</v>
      </c>
      <c r="E23" s="267">
        <v>-3840</v>
      </c>
      <c r="F23" s="267">
        <v>-14821</v>
      </c>
      <c r="G23" s="267">
        <v>-1546</v>
      </c>
    </row>
    <row r="24" spans="2:7" ht="20.100000000000001" customHeight="1">
      <c r="B24" s="276" t="s">
        <v>462</v>
      </c>
      <c r="C24" s="289">
        <v>76</v>
      </c>
      <c r="D24" s="770">
        <v>57</v>
      </c>
      <c r="E24" s="509">
        <v>1204</v>
      </c>
      <c r="F24" s="509" t="s">
        <v>14</v>
      </c>
      <c r="G24" s="267">
        <v>4444</v>
      </c>
    </row>
    <row r="25" spans="2:7" ht="20.100000000000001" customHeight="1">
      <c r="B25" s="276" t="s">
        <v>461</v>
      </c>
      <c r="C25" s="289">
        <v>-255</v>
      </c>
      <c r="D25" s="770">
        <v>-1171</v>
      </c>
      <c r="E25" s="267">
        <v>83</v>
      </c>
      <c r="F25" s="267">
        <v>1572</v>
      </c>
      <c r="G25" s="267">
        <v>190</v>
      </c>
    </row>
    <row r="26" spans="2:7" ht="20.100000000000001" customHeight="1">
      <c r="B26" s="276" t="s">
        <v>460</v>
      </c>
      <c r="C26" s="289">
        <v>789</v>
      </c>
      <c r="D26" s="770">
        <v>789</v>
      </c>
      <c r="E26" s="267">
        <v>971</v>
      </c>
      <c r="F26" s="267">
        <v>1272</v>
      </c>
      <c r="G26" s="267">
        <v>1330</v>
      </c>
    </row>
    <row r="27" spans="2:7" ht="20.100000000000001" customHeight="1">
      <c r="B27" s="276" t="s">
        <v>459</v>
      </c>
      <c r="C27" s="289">
        <v>1030</v>
      </c>
      <c r="D27" s="770">
        <v>783</v>
      </c>
      <c r="E27" s="267">
        <v>214</v>
      </c>
      <c r="F27" s="267">
        <v>315</v>
      </c>
      <c r="G27" s="267">
        <v>19</v>
      </c>
    </row>
    <row r="28" spans="2:7" ht="20.100000000000001" customHeight="1">
      <c r="B28" s="276" t="s">
        <v>458</v>
      </c>
      <c r="C28" s="289">
        <v>1494</v>
      </c>
      <c r="D28" s="770">
        <v>992</v>
      </c>
      <c r="E28" s="267">
        <v>1050</v>
      </c>
      <c r="F28" s="267">
        <v>1909</v>
      </c>
      <c r="G28" s="267">
        <v>1542</v>
      </c>
    </row>
    <row r="29" spans="2:7" ht="20.100000000000001" customHeight="1">
      <c r="B29" s="276" t="s">
        <v>457</v>
      </c>
      <c r="C29" s="289">
        <v>-3691</v>
      </c>
      <c r="D29" s="770">
        <v>-1420</v>
      </c>
      <c r="E29" s="267">
        <v>-340</v>
      </c>
      <c r="F29" s="267">
        <v>2901</v>
      </c>
      <c r="G29" s="267">
        <v>834</v>
      </c>
    </row>
    <row r="30" spans="2:7" ht="20.100000000000001" customHeight="1">
      <c r="B30" s="276" t="s">
        <v>456</v>
      </c>
      <c r="C30" s="289">
        <v>388</v>
      </c>
      <c r="D30" s="770">
        <v>71</v>
      </c>
      <c r="E30" s="267">
        <v>1929</v>
      </c>
      <c r="F30" s="267">
        <v>186</v>
      </c>
      <c r="G30" s="267">
        <v>543</v>
      </c>
    </row>
    <row r="31" spans="2:7" ht="20.100000000000001" customHeight="1">
      <c r="B31" s="278" t="s">
        <v>368</v>
      </c>
      <c r="C31" s="290">
        <v>-95</v>
      </c>
      <c r="D31" s="771" t="s">
        <v>14</v>
      </c>
      <c r="E31" s="94">
        <v>-110</v>
      </c>
      <c r="F31" s="94">
        <v>-66</v>
      </c>
      <c r="G31" s="94">
        <v>-43</v>
      </c>
    </row>
    <row r="32" spans="2:7" ht="20.100000000000001" customHeight="1">
      <c r="B32" s="464" t="s">
        <v>455</v>
      </c>
      <c r="C32" s="363">
        <v>18752</v>
      </c>
      <c r="D32" s="363">
        <v>14942</v>
      </c>
      <c r="E32" s="363">
        <v>9917</v>
      </c>
      <c r="F32" s="363">
        <v>10501</v>
      </c>
      <c r="G32" s="363">
        <v>19093</v>
      </c>
    </row>
  </sheetData>
  <mergeCells count="1">
    <mergeCell ref="B2:I2"/>
  </mergeCells>
  <pageMargins left="0.23622047244094491" right="0.23622047244094491" top="0.74803149606299213" bottom="0.74803149606299213" header="0.31496062992125984" footer="0.31496062992125984"/>
  <pageSetup paperSize="9" scale="80" orientation="portrait" r:id="rId1"/>
  <headerFooter>
    <oddHeader>&amp;L&amp;A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6BD"/>
  </sheetPr>
  <dimension ref="B1:Z37"/>
  <sheetViews>
    <sheetView showGridLines="0" view="pageBreakPreview" zoomScaleNormal="100" zoomScaleSheetLayoutView="100" zoomScalePageLayoutView="140" workbookViewId="0">
      <selection activeCell="B22" sqref="B22"/>
    </sheetView>
  </sheetViews>
  <sheetFormatPr defaultColWidth="11" defaultRowHeight="20.100000000000001" customHeight="1"/>
  <cols>
    <col min="1" max="1" width="5.5" style="744" customWidth="1"/>
    <col min="2" max="2" width="53.125" style="744" customWidth="1"/>
    <col min="3" max="7" width="10.5" style="744" customWidth="1"/>
    <col min="8" max="8" width="4" style="744" customWidth="1"/>
    <col min="9" max="13" width="10.5" style="744" customWidth="1"/>
    <col min="14" max="14" width="4" style="744" customWidth="1"/>
    <col min="15" max="19" width="10.5" style="744" customWidth="1"/>
    <col min="20" max="20" width="2.625" style="744" customWidth="1"/>
    <col min="21" max="21" width="12.625" style="744" bestFit="1" customWidth="1"/>
    <col min="22" max="16384" width="11" style="744"/>
  </cols>
  <sheetData>
    <row r="1" spans="2:26" ht="20.100000000000001" customHeight="1">
      <c r="U1" s="792"/>
      <c r="V1" s="792"/>
      <c r="W1" s="792"/>
      <c r="X1" s="792"/>
      <c r="Y1" s="792"/>
    </row>
    <row r="2" spans="2:26" ht="20.100000000000001" customHeight="1">
      <c r="B2" s="758" t="str">
        <f>UPPER("Operational highlights by quarter")</f>
        <v>OPERATIONAL HIGHLIGHTS BY QUARTER</v>
      </c>
      <c r="C2" s="758"/>
      <c r="D2" s="758"/>
      <c r="E2" s="758"/>
      <c r="F2" s="758"/>
      <c r="G2" s="758"/>
      <c r="H2" s="758"/>
      <c r="I2" s="758"/>
      <c r="J2" s="758"/>
      <c r="K2" s="758"/>
      <c r="L2" s="758"/>
      <c r="M2" s="758"/>
      <c r="N2" s="758"/>
      <c r="O2" s="1304"/>
      <c r="P2" s="1304"/>
      <c r="Q2" s="1304"/>
      <c r="R2" s="1304"/>
      <c r="S2" s="1304"/>
      <c r="T2" s="1304"/>
      <c r="U2" s="1304"/>
      <c r="V2" s="1304"/>
      <c r="W2" s="1304"/>
      <c r="X2" s="1304"/>
      <c r="Y2" s="1304"/>
    </row>
    <row r="3" spans="2:26" ht="20.100000000000001" customHeight="1">
      <c r="B3" s="742"/>
      <c r="U3" s="793"/>
      <c r="V3" s="793"/>
      <c r="W3" s="793"/>
      <c r="X3" s="793"/>
      <c r="Y3" s="793"/>
      <c r="Z3" s="1030"/>
    </row>
    <row r="4" spans="2:26" ht="20.100000000000001" customHeight="1">
      <c r="B4" s="95" t="s">
        <v>13</v>
      </c>
      <c r="C4" s="96">
        <v>2018</v>
      </c>
      <c r="D4" s="1305" t="s">
        <v>5</v>
      </c>
      <c r="E4" s="1305"/>
      <c r="F4" s="1305"/>
      <c r="G4" s="1305"/>
      <c r="H4" s="3"/>
      <c r="I4" s="96">
        <v>2017</v>
      </c>
      <c r="J4" s="1305" t="s">
        <v>5</v>
      </c>
      <c r="K4" s="1305"/>
      <c r="L4" s="1305"/>
      <c r="M4" s="1305"/>
      <c r="N4" s="3"/>
      <c r="O4" s="96">
        <v>2016</v>
      </c>
      <c r="P4" s="1305" t="s">
        <v>5</v>
      </c>
      <c r="Q4" s="1305"/>
      <c r="R4" s="1305"/>
      <c r="S4" s="1305"/>
      <c r="T4" s="3"/>
      <c r="U4" s="1093"/>
      <c r="V4" s="1306"/>
      <c r="W4" s="1306"/>
      <c r="X4" s="1306"/>
      <c r="Y4" s="1306"/>
      <c r="Z4" s="1030"/>
    </row>
    <row r="5" spans="2:26" ht="20.100000000000001" customHeight="1">
      <c r="B5" s="4"/>
      <c r="C5" s="4" t="s">
        <v>6</v>
      </c>
      <c r="D5" s="4" t="s">
        <v>7</v>
      </c>
      <c r="E5" s="4" t="s">
        <v>8</v>
      </c>
      <c r="F5" s="4" t="s">
        <v>9</v>
      </c>
      <c r="G5" s="4" t="s">
        <v>10</v>
      </c>
      <c r="H5" s="3"/>
      <c r="I5" s="4" t="s">
        <v>6</v>
      </c>
      <c r="J5" s="4" t="s">
        <v>7</v>
      </c>
      <c r="K5" s="4" t="s">
        <v>8</v>
      </c>
      <c r="L5" s="4" t="s">
        <v>9</v>
      </c>
      <c r="M5" s="4" t="s">
        <v>10</v>
      </c>
      <c r="N5" s="3"/>
      <c r="O5" s="4" t="s">
        <v>6</v>
      </c>
      <c r="P5" s="4" t="s">
        <v>7</v>
      </c>
      <c r="Q5" s="4" t="s">
        <v>8</v>
      </c>
      <c r="R5" s="4" t="s">
        <v>9</v>
      </c>
      <c r="S5" s="4" t="s">
        <v>10</v>
      </c>
      <c r="T5" s="3"/>
      <c r="U5" s="793"/>
      <c r="V5" s="793"/>
      <c r="W5" s="793"/>
      <c r="X5" s="793"/>
      <c r="Y5" s="793"/>
      <c r="Z5" s="1030"/>
    </row>
    <row r="6" spans="2:26" ht="20.100000000000001" customHeight="1">
      <c r="B6" s="97" t="s">
        <v>234</v>
      </c>
      <c r="C6" s="98">
        <v>19599</v>
      </c>
      <c r="D6" s="98">
        <v>4217</v>
      </c>
      <c r="E6" s="98">
        <v>5151</v>
      </c>
      <c r="F6" s="98">
        <v>5808</v>
      </c>
      <c r="G6" s="99">
        <v>4423</v>
      </c>
      <c r="I6" s="794">
        <v>13539</v>
      </c>
      <c r="J6" s="794">
        <v>3266</v>
      </c>
      <c r="K6" s="794">
        <v>2897</v>
      </c>
      <c r="L6" s="794">
        <v>3437</v>
      </c>
      <c r="M6" s="795">
        <v>3939</v>
      </c>
      <c r="O6" s="324">
        <v>8929</v>
      </c>
      <c r="P6" s="324">
        <v>1771</v>
      </c>
      <c r="Q6" s="324">
        <v>1978</v>
      </c>
      <c r="R6" s="324">
        <v>2235</v>
      </c>
      <c r="S6" s="324">
        <v>2945</v>
      </c>
      <c r="T6" s="5"/>
      <c r="U6" s="1094"/>
      <c r="V6" s="1094"/>
      <c r="W6" s="1094"/>
      <c r="X6" s="1094"/>
      <c r="Y6" s="1094"/>
      <c r="Z6" s="1030"/>
    </row>
    <row r="7" spans="2:26" ht="20.100000000000001" customHeight="1">
      <c r="B7" s="323" t="s">
        <v>262</v>
      </c>
      <c r="C7" s="100">
        <v>14025</v>
      </c>
      <c r="D7" s="100">
        <v>3049</v>
      </c>
      <c r="E7" s="100">
        <v>3870</v>
      </c>
      <c r="F7" s="100">
        <v>4114</v>
      </c>
      <c r="G7" s="101">
        <v>2992</v>
      </c>
      <c r="I7" s="796">
        <v>7219</v>
      </c>
      <c r="J7" s="796">
        <v>1750</v>
      </c>
      <c r="K7" s="796">
        <v>1427</v>
      </c>
      <c r="L7" s="796">
        <v>1665</v>
      </c>
      <c r="M7" s="797">
        <v>2377</v>
      </c>
      <c r="O7" s="798">
        <v>2349</v>
      </c>
      <c r="P7" s="798">
        <v>47</v>
      </c>
      <c r="Q7" s="798">
        <v>499</v>
      </c>
      <c r="R7" s="798">
        <v>714</v>
      </c>
      <c r="S7" s="798">
        <v>1089</v>
      </c>
      <c r="T7" s="755"/>
      <c r="U7" s="1095"/>
      <c r="V7" s="1095"/>
      <c r="W7" s="1095"/>
      <c r="X7" s="1095"/>
      <c r="Y7" s="1095"/>
      <c r="Z7" s="1030"/>
    </row>
    <row r="8" spans="2:26" ht="20.100000000000001" customHeight="1">
      <c r="B8" s="323" t="s">
        <v>261</v>
      </c>
      <c r="C8" s="100">
        <v>557</v>
      </c>
      <c r="D8" s="119">
        <v>88</v>
      </c>
      <c r="E8" s="119">
        <v>73</v>
      </c>
      <c r="F8" s="119">
        <v>206</v>
      </c>
      <c r="G8" s="120">
        <v>190</v>
      </c>
      <c r="I8" s="796">
        <v>424</v>
      </c>
      <c r="J8" s="799">
        <v>80</v>
      </c>
      <c r="K8" s="799">
        <v>99</v>
      </c>
      <c r="L8" s="799">
        <v>67</v>
      </c>
      <c r="M8" s="800">
        <v>178</v>
      </c>
      <c r="O8" s="798">
        <v>288</v>
      </c>
      <c r="P8" s="798">
        <v>35</v>
      </c>
      <c r="Q8" s="798">
        <v>2</v>
      </c>
      <c r="R8" s="798">
        <v>124</v>
      </c>
      <c r="S8" s="798">
        <v>127</v>
      </c>
      <c r="T8" s="755"/>
      <c r="U8" s="1095"/>
      <c r="V8" s="1095"/>
      <c r="W8" s="1095"/>
      <c r="X8" s="1095"/>
      <c r="Y8" s="1095"/>
      <c r="Z8" s="1030"/>
    </row>
    <row r="9" spans="2:26" ht="20.100000000000001" customHeight="1">
      <c r="B9" s="323" t="s">
        <v>11</v>
      </c>
      <c r="C9" s="100">
        <v>3131</v>
      </c>
      <c r="D9" s="100">
        <v>694</v>
      </c>
      <c r="E9" s="100">
        <v>680</v>
      </c>
      <c r="F9" s="100">
        <v>966</v>
      </c>
      <c r="G9" s="101">
        <v>791</v>
      </c>
      <c r="I9" s="796">
        <v>4056</v>
      </c>
      <c r="J9" s="796">
        <v>1047</v>
      </c>
      <c r="K9" s="796">
        <v>931</v>
      </c>
      <c r="L9" s="796">
        <v>1182</v>
      </c>
      <c r="M9" s="797">
        <v>896</v>
      </c>
      <c r="O9" s="798">
        <v>4366</v>
      </c>
      <c r="P9" s="798">
        <v>1297</v>
      </c>
      <c r="Q9" s="798">
        <v>965</v>
      </c>
      <c r="R9" s="798">
        <v>890</v>
      </c>
      <c r="S9" s="798">
        <v>1214</v>
      </c>
      <c r="T9" s="755"/>
      <c r="U9" s="1095"/>
      <c r="V9" s="1095"/>
      <c r="W9" s="1095"/>
      <c r="X9" s="1095"/>
      <c r="Y9" s="1095"/>
      <c r="Z9" s="1030"/>
    </row>
    <row r="10" spans="2:26" ht="20.100000000000001" customHeight="1">
      <c r="B10" s="323" t="s">
        <v>12</v>
      </c>
      <c r="C10" s="100">
        <v>1886</v>
      </c>
      <c r="D10" s="119">
        <v>386</v>
      </c>
      <c r="E10" s="119">
        <v>528</v>
      </c>
      <c r="F10" s="119">
        <v>522</v>
      </c>
      <c r="G10" s="120">
        <v>450</v>
      </c>
      <c r="I10" s="796">
        <v>1840</v>
      </c>
      <c r="J10" s="799">
        <v>389</v>
      </c>
      <c r="K10" s="799">
        <v>440</v>
      </c>
      <c r="L10" s="799">
        <v>523</v>
      </c>
      <c r="M10" s="800">
        <v>488</v>
      </c>
      <c r="O10" s="798">
        <v>1926</v>
      </c>
      <c r="P10" s="798">
        <v>392</v>
      </c>
      <c r="Q10" s="798">
        <v>512</v>
      </c>
      <c r="R10" s="798">
        <v>507</v>
      </c>
      <c r="S10" s="798">
        <v>515</v>
      </c>
      <c r="T10" s="755"/>
      <c r="U10" s="1095"/>
      <c r="V10" s="1095"/>
      <c r="W10" s="1095"/>
      <c r="X10" s="1095"/>
      <c r="Y10" s="1095"/>
      <c r="Z10" s="1030"/>
    </row>
    <row r="11" spans="2:26" ht="20.100000000000001" customHeight="1">
      <c r="B11" s="325" t="s">
        <v>232</v>
      </c>
      <c r="C11" s="98">
        <v>15997</v>
      </c>
      <c r="D11" s="98">
        <v>3385</v>
      </c>
      <c r="E11" s="98">
        <v>4179</v>
      </c>
      <c r="F11" s="98">
        <v>4548</v>
      </c>
      <c r="G11" s="99">
        <v>3885</v>
      </c>
      <c r="I11" s="794">
        <v>11936</v>
      </c>
      <c r="J11" s="794">
        <v>2767</v>
      </c>
      <c r="K11" s="794">
        <v>2748</v>
      </c>
      <c r="L11" s="794">
        <v>3062</v>
      </c>
      <c r="M11" s="795">
        <v>3359</v>
      </c>
      <c r="O11" s="324">
        <v>9410</v>
      </c>
      <c r="P11" s="324">
        <v>1878</v>
      </c>
      <c r="Q11" s="324">
        <v>2524</v>
      </c>
      <c r="R11" s="324">
        <v>2332</v>
      </c>
      <c r="S11" s="324">
        <v>2676</v>
      </c>
      <c r="T11" s="5"/>
      <c r="U11" s="1094"/>
      <c r="V11" s="1094"/>
      <c r="W11" s="1094"/>
      <c r="X11" s="1094"/>
      <c r="Y11" s="1094"/>
      <c r="Z11" s="1030"/>
    </row>
    <row r="12" spans="2:26" ht="20.100000000000001" customHeight="1">
      <c r="B12" s="323" t="s">
        <v>262</v>
      </c>
      <c r="C12" s="100">
        <v>10210</v>
      </c>
      <c r="D12" s="100">
        <v>2183</v>
      </c>
      <c r="E12" s="100">
        <v>2687</v>
      </c>
      <c r="F12" s="100">
        <v>2864</v>
      </c>
      <c r="G12" s="101">
        <v>2476</v>
      </c>
      <c r="I12" s="796">
        <v>5985</v>
      </c>
      <c r="J12" s="796">
        <v>1382</v>
      </c>
      <c r="K12" s="796">
        <v>1359</v>
      </c>
      <c r="L12" s="796">
        <v>1439</v>
      </c>
      <c r="M12" s="797">
        <v>1805</v>
      </c>
      <c r="O12" s="798">
        <v>3217</v>
      </c>
      <c r="P12" s="798">
        <v>386</v>
      </c>
      <c r="Q12" s="798">
        <v>1043</v>
      </c>
      <c r="R12" s="798">
        <v>781</v>
      </c>
      <c r="S12" s="798">
        <v>1007</v>
      </c>
      <c r="T12" s="755"/>
      <c r="U12" s="1095"/>
      <c r="V12" s="1095"/>
      <c r="W12" s="1095"/>
      <c r="X12" s="1095"/>
      <c r="Y12" s="1095"/>
      <c r="Z12" s="1030"/>
    </row>
    <row r="13" spans="2:26" ht="20.100000000000001" customHeight="1">
      <c r="B13" s="323" t="s">
        <v>261</v>
      </c>
      <c r="C13" s="100">
        <v>756</v>
      </c>
      <c r="D13" s="100">
        <v>115</v>
      </c>
      <c r="E13" s="100">
        <v>193</v>
      </c>
      <c r="F13" s="100">
        <v>272</v>
      </c>
      <c r="G13" s="101">
        <v>176</v>
      </c>
      <c r="I13" s="796">
        <v>485</v>
      </c>
      <c r="J13" s="796">
        <v>61</v>
      </c>
      <c r="K13" s="796">
        <v>95</v>
      </c>
      <c r="L13" s="796">
        <v>97</v>
      </c>
      <c r="M13" s="797">
        <v>232</v>
      </c>
      <c r="O13" s="798">
        <v>439</v>
      </c>
      <c r="P13" s="798">
        <v>73</v>
      </c>
      <c r="Q13" s="798">
        <v>43</v>
      </c>
      <c r="R13" s="798">
        <v>191</v>
      </c>
      <c r="S13" s="798">
        <v>132</v>
      </c>
      <c r="T13" s="755"/>
      <c r="U13" s="1095"/>
      <c r="V13" s="1095"/>
      <c r="W13" s="1095"/>
      <c r="X13" s="1095"/>
      <c r="Y13" s="1095"/>
      <c r="Z13" s="1030"/>
    </row>
    <row r="14" spans="2:26" ht="20.100000000000001" customHeight="1">
      <c r="B14" s="323" t="s">
        <v>11</v>
      </c>
      <c r="C14" s="100">
        <v>3379</v>
      </c>
      <c r="D14" s="100">
        <v>720</v>
      </c>
      <c r="E14" s="100">
        <v>821</v>
      </c>
      <c r="F14" s="100">
        <v>938</v>
      </c>
      <c r="G14" s="101">
        <v>900</v>
      </c>
      <c r="I14" s="796">
        <v>3790</v>
      </c>
      <c r="J14" s="796">
        <v>1023</v>
      </c>
      <c r="K14" s="796">
        <v>861</v>
      </c>
      <c r="L14" s="796">
        <v>1020</v>
      </c>
      <c r="M14" s="797">
        <v>886</v>
      </c>
      <c r="O14" s="798">
        <v>4195</v>
      </c>
      <c r="P14" s="798">
        <v>1130</v>
      </c>
      <c r="Q14" s="798">
        <v>1018</v>
      </c>
      <c r="R14" s="798">
        <v>916</v>
      </c>
      <c r="S14" s="798">
        <v>1131</v>
      </c>
      <c r="T14" s="755"/>
      <c r="U14" s="1095"/>
      <c r="V14" s="1095"/>
      <c r="W14" s="1095"/>
      <c r="X14" s="1095"/>
      <c r="Y14" s="1095"/>
      <c r="Z14" s="1030"/>
    </row>
    <row r="15" spans="2:26" ht="20.100000000000001" customHeight="1">
      <c r="B15" s="322" t="s">
        <v>12</v>
      </c>
      <c r="C15" s="102">
        <v>1652</v>
      </c>
      <c r="D15" s="102">
        <v>367</v>
      </c>
      <c r="E15" s="102">
        <v>478</v>
      </c>
      <c r="F15" s="102">
        <v>474</v>
      </c>
      <c r="G15" s="103">
        <v>333</v>
      </c>
      <c r="I15" s="801">
        <v>1676</v>
      </c>
      <c r="J15" s="801">
        <v>301</v>
      </c>
      <c r="K15" s="801">
        <v>433</v>
      </c>
      <c r="L15" s="801">
        <v>506</v>
      </c>
      <c r="M15" s="802">
        <v>436</v>
      </c>
      <c r="O15" s="803">
        <v>1559</v>
      </c>
      <c r="P15" s="804">
        <v>289</v>
      </c>
      <c r="Q15" s="804">
        <v>420</v>
      </c>
      <c r="R15" s="803">
        <v>444</v>
      </c>
      <c r="S15" s="804">
        <v>406</v>
      </c>
      <c r="T15" s="755"/>
      <c r="U15" s="1095"/>
      <c r="V15" s="1096"/>
      <c r="W15" s="1096"/>
      <c r="X15" s="1095"/>
      <c r="Y15" s="1096"/>
      <c r="Z15" s="1030"/>
    </row>
    <row r="16" spans="2:26" ht="20.100000000000001" customHeight="1">
      <c r="B16" s="755"/>
      <c r="C16" s="755"/>
      <c r="D16" s="755"/>
      <c r="E16" s="755"/>
      <c r="F16" s="755"/>
      <c r="G16" s="755"/>
      <c r="H16" s="755"/>
      <c r="I16" s="755"/>
      <c r="J16" s="755"/>
      <c r="K16" s="755"/>
      <c r="L16" s="755"/>
      <c r="M16" s="755"/>
      <c r="N16" s="755"/>
      <c r="O16" s="755"/>
      <c r="P16" s="755"/>
      <c r="Q16" s="755"/>
      <c r="R16" s="755"/>
      <c r="S16" s="755"/>
      <c r="T16" s="755"/>
      <c r="U16" s="1097"/>
      <c r="V16" s="1097"/>
      <c r="W16" s="1097"/>
      <c r="X16" s="1097"/>
      <c r="Y16" s="1097"/>
      <c r="Z16" s="1030"/>
    </row>
    <row r="17" spans="2:21" ht="26.25" customHeight="1">
      <c r="B17" s="1286" t="s">
        <v>235</v>
      </c>
      <c r="C17" s="746"/>
      <c r="D17" s="746"/>
      <c r="E17" s="746"/>
      <c r="F17" s="746"/>
      <c r="G17" s="746"/>
      <c r="H17" s="746"/>
      <c r="I17" s="746"/>
      <c r="J17" s="746"/>
      <c r="K17" s="746"/>
      <c r="L17" s="746"/>
      <c r="M17" s="746"/>
      <c r="N17" s="746"/>
      <c r="O17" s="746"/>
      <c r="P17" s="746"/>
      <c r="Q17" s="746"/>
      <c r="R17" s="746"/>
      <c r="S17" s="746"/>
      <c r="T17" s="3"/>
    </row>
    <row r="18" spans="2:21" ht="20.100000000000001" customHeight="1">
      <c r="B18" s="755"/>
      <c r="C18" s="755"/>
      <c r="D18" s="755"/>
      <c r="E18" s="755"/>
      <c r="F18" s="755"/>
      <c r="G18" s="755"/>
      <c r="H18" s="755"/>
      <c r="I18" s="755"/>
      <c r="J18" s="755"/>
      <c r="K18" s="755"/>
      <c r="L18" s="755"/>
      <c r="M18" s="755"/>
      <c r="N18" s="755"/>
      <c r="O18" s="59"/>
      <c r="P18" s="59"/>
      <c r="Q18" s="59"/>
      <c r="R18" s="59"/>
      <c r="S18" s="59"/>
      <c r="T18" s="3"/>
    </row>
    <row r="19" spans="2:21" ht="20.100000000000001" customHeight="1">
      <c r="T19" s="5"/>
    </row>
    <row r="20" spans="2:21" ht="20.100000000000001" customHeight="1">
      <c r="T20" s="755"/>
    </row>
    <row r="21" spans="2:21" ht="20.100000000000001" customHeight="1">
      <c r="T21" s="755"/>
    </row>
    <row r="22" spans="2:21" ht="20.100000000000001" customHeight="1">
      <c r="T22" s="755"/>
    </row>
    <row r="23" spans="2:21" ht="20.100000000000001" customHeight="1">
      <c r="T23" s="5"/>
      <c r="U23" s="745"/>
    </row>
    <row r="24" spans="2:21" ht="20.100000000000001" customHeight="1">
      <c r="T24" s="755"/>
    </row>
    <row r="25" spans="2:21" ht="20.100000000000001" customHeight="1">
      <c r="T25" s="755"/>
    </row>
    <row r="26" spans="2:21" ht="20.100000000000001" customHeight="1">
      <c r="T26" s="755"/>
    </row>
    <row r="28" spans="2:21" ht="16.5" customHeight="1"/>
    <row r="30" spans="2:21" ht="15.75">
      <c r="B30" s="1303"/>
      <c r="C30" s="1303"/>
      <c r="D30" s="1303"/>
      <c r="E30" s="1303"/>
      <c r="F30" s="1303"/>
      <c r="G30" s="1303"/>
      <c r="H30" s="1303"/>
      <c r="I30" s="1303"/>
      <c r="J30" s="1303"/>
      <c r="K30" s="1303"/>
      <c r="L30" s="1303"/>
      <c r="M30" s="1303"/>
      <c r="N30" s="1303"/>
      <c r="O30" s="1303"/>
      <c r="P30" s="1303"/>
      <c r="Q30" s="1303"/>
      <c r="R30" s="1303"/>
      <c r="S30" s="1303"/>
    </row>
    <row r="31" spans="2:21" ht="15.75">
      <c r="B31" s="83"/>
      <c r="C31" s="256"/>
      <c r="D31" s="256"/>
      <c r="E31" s="256"/>
      <c r="F31" s="256"/>
      <c r="G31" s="256"/>
      <c r="H31" s="256"/>
      <c r="I31" s="256"/>
      <c r="J31" s="256"/>
      <c r="K31" s="256"/>
      <c r="L31" s="256"/>
      <c r="M31" s="256"/>
      <c r="N31" s="256"/>
      <c r="O31" s="256"/>
      <c r="P31" s="256"/>
      <c r="Q31" s="256"/>
      <c r="R31" s="256"/>
      <c r="S31" s="256"/>
    </row>
    <row r="36" ht="32.1" customHeight="1"/>
    <row r="37" ht="32.1" customHeight="1"/>
  </sheetData>
  <mergeCells count="6">
    <mergeCell ref="B30:S30"/>
    <mergeCell ref="O2:Y2"/>
    <mergeCell ref="D4:G4"/>
    <mergeCell ref="J4:M4"/>
    <mergeCell ref="P4:S4"/>
    <mergeCell ref="V4:Y4"/>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colBreaks count="1" manualBreakCount="1">
    <brk id="7" max="16"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2:R54"/>
  <sheetViews>
    <sheetView showGridLines="0" view="pageBreakPreview" zoomScaleNormal="100" zoomScaleSheetLayoutView="100" zoomScalePageLayoutView="140" workbookViewId="0">
      <selection activeCell="B81" sqref="B81"/>
    </sheetView>
  </sheetViews>
  <sheetFormatPr defaultColWidth="10.875" defaultRowHeight="20.100000000000001" customHeight="1"/>
  <cols>
    <col min="1" max="1" width="3.375" style="744" customWidth="1"/>
    <col min="2" max="2" width="23.875" style="744" customWidth="1"/>
    <col min="3" max="3" width="6.875" style="744" customWidth="1"/>
    <col min="4" max="9" width="10.875" style="744" customWidth="1"/>
    <col min="10" max="16384" width="10.875" style="744"/>
  </cols>
  <sheetData>
    <row r="2" spans="2:18" ht="20.100000000000001" customHeight="1">
      <c r="B2" s="1300" t="str">
        <f>UPPER("Oil and gas acreage")</f>
        <v>OIL AND GAS ACREAGE</v>
      </c>
      <c r="C2" s="1300"/>
      <c r="D2" s="1300"/>
      <c r="E2" s="1300"/>
      <c r="F2" s="1300"/>
      <c r="G2" s="1300"/>
    </row>
    <row r="4" spans="2:18" ht="20.100000000000001" customHeight="1">
      <c r="B4" s="1368" t="s">
        <v>472</v>
      </c>
      <c r="C4" s="1368"/>
      <c r="D4" s="1369">
        <v>2018</v>
      </c>
      <c r="E4" s="1369"/>
      <c r="F4" s="1369">
        <v>2017</v>
      </c>
      <c r="G4" s="1369"/>
      <c r="H4" s="1369">
        <v>2016</v>
      </c>
      <c r="I4" s="1370"/>
    </row>
    <row r="5" spans="2:18" s="632" customFormat="1" ht="39" customHeight="1">
      <c r="B5" s="1371" t="s">
        <v>471</v>
      </c>
      <c r="C5" s="1371"/>
      <c r="D5" s="1156" t="s">
        <v>1146</v>
      </c>
      <c r="E5" s="1157" t="s">
        <v>470</v>
      </c>
      <c r="F5" s="1156" t="s">
        <v>1146</v>
      </c>
      <c r="G5" s="1157" t="s">
        <v>470</v>
      </c>
      <c r="H5" s="1156" t="s">
        <v>1146</v>
      </c>
      <c r="I5" s="1157" t="s">
        <v>470</v>
      </c>
      <c r="L5" s="1128"/>
      <c r="M5" s="1129"/>
      <c r="N5" s="1128"/>
      <c r="O5" s="1128"/>
      <c r="P5" s="1128"/>
      <c r="Q5" s="1129"/>
      <c r="R5" s="1129"/>
    </row>
    <row r="6" spans="2:18" ht="20.100000000000001" customHeight="1">
      <c r="B6" s="276" t="s">
        <v>469</v>
      </c>
      <c r="C6" s="276" t="s">
        <v>466</v>
      </c>
      <c r="D6" s="19">
        <v>19649</v>
      </c>
      <c r="E6" s="19">
        <v>923</v>
      </c>
      <c r="F6" s="90">
        <v>17885</v>
      </c>
      <c r="G6" s="90">
        <v>730</v>
      </c>
      <c r="H6" s="90">
        <v>18416</v>
      </c>
      <c r="I6" s="90">
        <v>719</v>
      </c>
    </row>
    <row r="7" spans="2:18" ht="20.100000000000001" customHeight="1">
      <c r="B7" s="11"/>
      <c r="C7" s="11" t="s">
        <v>467</v>
      </c>
      <c r="D7" s="524">
        <v>7450</v>
      </c>
      <c r="E7" s="524">
        <v>221</v>
      </c>
      <c r="F7" s="521">
        <v>6567</v>
      </c>
      <c r="G7" s="521">
        <v>165</v>
      </c>
      <c r="H7" s="521">
        <v>6989</v>
      </c>
      <c r="I7" s="521">
        <v>154</v>
      </c>
    </row>
    <row r="8" spans="2:18" ht="20.100000000000001" customHeight="1">
      <c r="B8" s="276" t="s">
        <v>307</v>
      </c>
      <c r="C8" s="276" t="s">
        <v>466</v>
      </c>
      <c r="D8" s="19">
        <v>3733</v>
      </c>
      <c r="E8" s="19">
        <v>619</v>
      </c>
      <c r="F8" s="90">
        <v>3758</v>
      </c>
      <c r="G8" s="90">
        <v>604</v>
      </c>
      <c r="H8" s="90">
        <v>3584</v>
      </c>
      <c r="I8" s="90">
        <v>503</v>
      </c>
    </row>
    <row r="9" spans="2:18" ht="20.100000000000001" customHeight="1">
      <c r="B9" s="11"/>
      <c r="C9" s="11" t="s">
        <v>467</v>
      </c>
      <c r="D9" s="524">
        <v>685</v>
      </c>
      <c r="E9" s="524">
        <v>127</v>
      </c>
      <c r="F9" s="521">
        <v>691</v>
      </c>
      <c r="G9" s="521">
        <v>121</v>
      </c>
      <c r="H9" s="521">
        <v>666</v>
      </c>
      <c r="I9" s="521">
        <v>93</v>
      </c>
    </row>
    <row r="10" spans="2:18" ht="20.100000000000001" customHeight="1">
      <c r="B10" s="276" t="s">
        <v>363</v>
      </c>
      <c r="C10" s="276" t="s">
        <v>466</v>
      </c>
      <c r="D10" s="19">
        <v>77537</v>
      </c>
      <c r="E10" s="19">
        <v>718</v>
      </c>
      <c r="F10" s="90">
        <v>73608</v>
      </c>
      <c r="G10" s="90">
        <v>829</v>
      </c>
      <c r="H10" s="90">
        <v>79517</v>
      </c>
      <c r="I10" s="90">
        <v>806</v>
      </c>
    </row>
    <row r="11" spans="2:18" ht="20.100000000000001" customHeight="1">
      <c r="B11" s="11"/>
      <c r="C11" s="11" t="s">
        <v>467</v>
      </c>
      <c r="D11" s="524">
        <v>55174</v>
      </c>
      <c r="E11" s="524">
        <v>198</v>
      </c>
      <c r="F11" s="521">
        <v>53518</v>
      </c>
      <c r="G11" s="521">
        <v>204</v>
      </c>
      <c r="H11" s="521">
        <v>46071</v>
      </c>
      <c r="I11" s="521">
        <v>200</v>
      </c>
    </row>
    <row r="12" spans="2:18" ht="20.100000000000001" customHeight="1">
      <c r="B12" s="276" t="s">
        <v>468</v>
      </c>
      <c r="C12" s="276" t="s">
        <v>466</v>
      </c>
      <c r="D12" s="19">
        <v>31406</v>
      </c>
      <c r="E12" s="19">
        <v>3037</v>
      </c>
      <c r="F12" s="90">
        <v>32977</v>
      </c>
      <c r="G12" s="90">
        <v>2879</v>
      </c>
      <c r="H12" s="90">
        <v>37148</v>
      </c>
      <c r="I12" s="90">
        <v>2606</v>
      </c>
    </row>
    <row r="13" spans="2:18" ht="20.100000000000001" customHeight="1">
      <c r="B13" s="11"/>
      <c r="C13" s="11" t="s">
        <v>467</v>
      </c>
      <c r="D13" s="524">
        <v>6068</v>
      </c>
      <c r="E13" s="524">
        <v>427</v>
      </c>
      <c r="F13" s="521">
        <v>5902</v>
      </c>
      <c r="G13" s="521">
        <v>445</v>
      </c>
      <c r="H13" s="521">
        <v>9991</v>
      </c>
      <c r="I13" s="521">
        <v>371</v>
      </c>
    </row>
    <row r="14" spans="2:18" ht="20.100000000000001" customHeight="1">
      <c r="B14" s="276" t="s">
        <v>329</v>
      </c>
      <c r="C14" s="276" t="s">
        <v>466</v>
      </c>
      <c r="D14" s="19">
        <v>24595</v>
      </c>
      <c r="E14" s="19">
        <v>1102</v>
      </c>
      <c r="F14" s="90">
        <v>20487</v>
      </c>
      <c r="G14" s="90">
        <v>1075</v>
      </c>
      <c r="H14" s="90">
        <v>24569</v>
      </c>
      <c r="I14" s="90">
        <v>992</v>
      </c>
    </row>
    <row r="15" spans="2:18" ht="20.100000000000001" customHeight="1">
      <c r="B15" s="11"/>
      <c r="C15" s="11" t="s">
        <v>467</v>
      </c>
      <c r="D15" s="524">
        <v>13355</v>
      </c>
      <c r="E15" s="524">
        <v>509</v>
      </c>
      <c r="F15" s="521">
        <v>11985</v>
      </c>
      <c r="G15" s="521">
        <v>527</v>
      </c>
      <c r="H15" s="521">
        <v>13155</v>
      </c>
      <c r="I15" s="521">
        <v>468</v>
      </c>
    </row>
    <row r="16" spans="2:18" ht="20.100000000000001" customHeight="1">
      <c r="B16" s="276" t="s">
        <v>320</v>
      </c>
      <c r="C16" s="276" t="s">
        <v>466</v>
      </c>
      <c r="D16" s="19">
        <v>42332</v>
      </c>
      <c r="E16" s="19">
        <v>668</v>
      </c>
      <c r="F16" s="90">
        <v>52477</v>
      </c>
      <c r="G16" s="90">
        <v>885</v>
      </c>
      <c r="H16" s="90">
        <v>44242</v>
      </c>
      <c r="I16" s="90">
        <v>738</v>
      </c>
    </row>
    <row r="17" spans="2:9" ht="20.100000000000001" customHeight="1">
      <c r="B17" s="278"/>
      <c r="C17" s="278" t="s">
        <v>467</v>
      </c>
      <c r="D17" s="524">
        <v>24566</v>
      </c>
      <c r="E17" s="524">
        <v>204</v>
      </c>
      <c r="F17" s="521">
        <v>34556</v>
      </c>
      <c r="G17" s="521">
        <v>321</v>
      </c>
      <c r="H17" s="521">
        <v>27373</v>
      </c>
      <c r="I17" s="521">
        <v>276</v>
      </c>
    </row>
    <row r="18" spans="2:9" ht="20.100000000000001" customHeight="1">
      <c r="B18" s="1365" t="s">
        <v>36</v>
      </c>
      <c r="C18" s="464" t="s">
        <v>466</v>
      </c>
      <c r="D18" s="362">
        <v>199252</v>
      </c>
      <c r="E18" s="362">
        <v>7067</v>
      </c>
      <c r="F18" s="362">
        <v>201192</v>
      </c>
      <c r="G18" s="362">
        <v>7002</v>
      </c>
      <c r="H18" s="362">
        <v>207476</v>
      </c>
      <c r="I18" s="362">
        <v>6364</v>
      </c>
    </row>
    <row r="19" spans="2:9" ht="20.100000000000001" customHeight="1">
      <c r="B19" s="1366"/>
      <c r="C19" s="517" t="s">
        <v>465</v>
      </c>
      <c r="D19" s="499">
        <v>107298</v>
      </c>
      <c r="E19" s="499">
        <v>1686</v>
      </c>
      <c r="F19" s="499">
        <v>113219</v>
      </c>
      <c r="G19" s="499">
        <v>1783</v>
      </c>
      <c r="H19" s="499">
        <v>104245</v>
      </c>
      <c r="I19" s="499">
        <v>1562</v>
      </c>
    </row>
    <row r="21" spans="2:9" ht="20.100000000000001" customHeight="1">
      <c r="B21" s="1368" t="s">
        <v>472</v>
      </c>
      <c r="C21" s="1368"/>
      <c r="D21" s="1369">
        <v>2015</v>
      </c>
      <c r="E21" s="1370"/>
      <c r="F21" s="1369">
        <v>2014</v>
      </c>
      <c r="G21" s="1370"/>
      <c r="H21" s="1369"/>
      <c r="I21" s="1370"/>
    </row>
    <row r="22" spans="2:9" s="632" customFormat="1" ht="36" customHeight="1">
      <c r="B22" s="1371" t="s">
        <v>471</v>
      </c>
      <c r="C22" s="1371"/>
      <c r="D22" s="1156" t="s">
        <v>1146</v>
      </c>
      <c r="E22" s="1157" t="s">
        <v>470</v>
      </c>
      <c r="F22" s="1156" t="s">
        <v>1146</v>
      </c>
      <c r="G22" s="1157" t="s">
        <v>470</v>
      </c>
      <c r="H22" s="1156"/>
      <c r="I22" s="1156"/>
    </row>
    <row r="23" spans="2:9" ht="20.100000000000001" customHeight="1">
      <c r="B23" s="276" t="s">
        <v>469</v>
      </c>
      <c r="C23" s="276" t="s">
        <v>466</v>
      </c>
      <c r="D23" s="90">
        <v>23346</v>
      </c>
      <c r="E23" s="90">
        <v>764</v>
      </c>
      <c r="F23" s="90">
        <v>24369</v>
      </c>
      <c r="G23" s="90">
        <v>747</v>
      </c>
      <c r="H23" s="90"/>
      <c r="I23" s="519"/>
    </row>
    <row r="24" spans="2:9" ht="20.100000000000001" customHeight="1">
      <c r="B24" s="11"/>
      <c r="C24" s="11" t="s">
        <v>467</v>
      </c>
      <c r="D24" s="521">
        <v>9581</v>
      </c>
      <c r="E24" s="521">
        <v>158</v>
      </c>
      <c r="F24" s="521">
        <v>11123</v>
      </c>
      <c r="G24" s="521">
        <v>152</v>
      </c>
      <c r="H24" s="521"/>
      <c r="I24" s="520"/>
    </row>
    <row r="25" spans="2:9" ht="20.100000000000001" customHeight="1">
      <c r="B25" s="276" t="s">
        <v>307</v>
      </c>
      <c r="C25" s="276" t="s">
        <v>466</v>
      </c>
      <c r="D25" s="90">
        <v>3659</v>
      </c>
      <c r="E25" s="90">
        <v>520</v>
      </c>
      <c r="F25" s="90">
        <v>3419</v>
      </c>
      <c r="G25" s="90">
        <v>1370</v>
      </c>
      <c r="H25" s="90"/>
      <c r="I25" s="519"/>
    </row>
    <row r="26" spans="2:9" ht="20.100000000000001" customHeight="1">
      <c r="B26" s="11"/>
      <c r="C26" s="11" t="s">
        <v>467</v>
      </c>
      <c r="D26" s="521">
        <v>728</v>
      </c>
      <c r="E26" s="521">
        <v>96</v>
      </c>
      <c r="F26" s="521">
        <v>1333</v>
      </c>
      <c r="G26" s="521">
        <v>215</v>
      </c>
      <c r="H26" s="521"/>
      <c r="I26" s="520"/>
    </row>
    <row r="27" spans="2:9" ht="20.100000000000001" customHeight="1">
      <c r="B27" s="276" t="s">
        <v>363</v>
      </c>
      <c r="C27" s="276" t="s">
        <v>466</v>
      </c>
      <c r="D27" s="90">
        <v>82757</v>
      </c>
      <c r="E27" s="90">
        <v>817</v>
      </c>
      <c r="F27" s="90">
        <v>90974</v>
      </c>
      <c r="G27" s="90">
        <v>810</v>
      </c>
      <c r="H27" s="90"/>
      <c r="I27" s="519"/>
    </row>
    <row r="28" spans="2:9" ht="20.100000000000001" customHeight="1">
      <c r="B28" s="11"/>
      <c r="C28" s="11" t="s">
        <v>467</v>
      </c>
      <c r="D28" s="521">
        <v>45852</v>
      </c>
      <c r="E28" s="521">
        <v>207</v>
      </c>
      <c r="F28" s="521">
        <v>50990</v>
      </c>
      <c r="G28" s="521">
        <v>211</v>
      </c>
      <c r="H28" s="521"/>
      <c r="I28" s="520"/>
    </row>
    <row r="29" spans="2:9" ht="20.100000000000001" customHeight="1">
      <c r="B29" s="276" t="s">
        <v>468</v>
      </c>
      <c r="C29" s="276" t="s">
        <v>466</v>
      </c>
      <c r="D29" s="90">
        <v>38582</v>
      </c>
      <c r="E29" s="90">
        <v>2686</v>
      </c>
      <c r="F29" s="90">
        <v>65787</v>
      </c>
      <c r="G29" s="90">
        <v>1710</v>
      </c>
      <c r="H29" s="90"/>
      <c r="I29" s="519"/>
    </row>
    <row r="30" spans="2:9" ht="20.100000000000001" customHeight="1">
      <c r="B30" s="11"/>
      <c r="C30" s="11" t="s">
        <v>467</v>
      </c>
      <c r="D30" s="521">
        <v>10545</v>
      </c>
      <c r="E30" s="521">
        <v>366</v>
      </c>
      <c r="F30" s="521">
        <v>38481</v>
      </c>
      <c r="G30" s="521">
        <v>268</v>
      </c>
      <c r="H30" s="521"/>
      <c r="I30" s="520"/>
    </row>
    <row r="31" spans="2:9" ht="20.100000000000001" customHeight="1">
      <c r="B31" s="276" t="s">
        <v>329</v>
      </c>
      <c r="C31" s="276" t="s">
        <v>466</v>
      </c>
      <c r="D31" s="90">
        <v>23881</v>
      </c>
      <c r="E31" s="90">
        <v>984</v>
      </c>
      <c r="F31" s="90">
        <v>25081</v>
      </c>
      <c r="G31" s="90">
        <v>962</v>
      </c>
      <c r="H31" s="90"/>
      <c r="I31" s="519"/>
    </row>
    <row r="32" spans="2:9" ht="20.100000000000001" customHeight="1">
      <c r="B32" s="11"/>
      <c r="C32" s="11" t="s">
        <v>467</v>
      </c>
      <c r="D32" s="521">
        <v>9186</v>
      </c>
      <c r="E32" s="521">
        <v>304</v>
      </c>
      <c r="F32" s="521">
        <v>11375</v>
      </c>
      <c r="G32" s="521">
        <v>299</v>
      </c>
      <c r="H32" s="521"/>
      <c r="I32" s="520"/>
    </row>
    <row r="33" spans="2:9" ht="20.100000000000001" customHeight="1">
      <c r="B33" s="276" t="s">
        <v>320</v>
      </c>
      <c r="C33" s="276" t="s">
        <v>466</v>
      </c>
      <c r="D33" s="90">
        <v>38834</v>
      </c>
      <c r="E33" s="90">
        <v>672</v>
      </c>
      <c r="F33" s="90">
        <v>36307</v>
      </c>
      <c r="G33" s="90">
        <v>651</v>
      </c>
      <c r="H33" s="90"/>
      <c r="I33" s="519"/>
    </row>
    <row r="34" spans="2:9" ht="20.100000000000001" customHeight="1">
      <c r="B34" s="278"/>
      <c r="C34" s="278" t="s">
        <v>467</v>
      </c>
      <c r="D34" s="521">
        <v>23285</v>
      </c>
      <c r="E34" s="521">
        <v>251</v>
      </c>
      <c r="F34" s="91">
        <v>21004</v>
      </c>
      <c r="G34" s="91">
        <v>244</v>
      </c>
      <c r="H34" s="91"/>
      <c r="I34" s="518"/>
    </row>
    <row r="35" spans="2:9" ht="20.100000000000001" customHeight="1">
      <c r="B35" s="1365" t="s">
        <v>36</v>
      </c>
      <c r="C35" s="464" t="s">
        <v>466</v>
      </c>
      <c r="D35" s="362">
        <v>211059</v>
      </c>
      <c r="E35" s="362">
        <v>6443</v>
      </c>
      <c r="F35" s="362">
        <v>245937</v>
      </c>
      <c r="G35" s="362">
        <v>6250</v>
      </c>
      <c r="H35" s="362"/>
      <c r="I35" s="447"/>
    </row>
    <row r="36" spans="2:9" ht="20.100000000000001" customHeight="1">
      <c r="B36" s="1366"/>
      <c r="C36" s="517" t="s">
        <v>465</v>
      </c>
      <c r="D36" s="499">
        <v>99177</v>
      </c>
      <c r="E36" s="499">
        <v>1382</v>
      </c>
      <c r="F36" s="499">
        <v>134306</v>
      </c>
      <c r="G36" s="499">
        <v>1389</v>
      </c>
      <c r="H36" s="499"/>
      <c r="I36" s="516"/>
    </row>
    <row r="37" spans="2:9" ht="8.25" customHeight="1"/>
    <row r="38" spans="2:9" s="747" customFormat="1" ht="20.100000000000001" customHeight="1">
      <c r="B38" s="1367" t="s">
        <v>1145</v>
      </c>
      <c r="C38" s="1367"/>
      <c r="D38" s="1367"/>
      <c r="E38" s="1367"/>
      <c r="F38" s="1367"/>
      <c r="G38" s="1367"/>
    </row>
    <row r="39" spans="2:9" s="769" customFormat="1" ht="20.100000000000001" customHeight="1">
      <c r="B39" s="1339" t="s">
        <v>464</v>
      </c>
      <c r="C39" s="1339"/>
      <c r="D39" s="1339"/>
      <c r="E39" s="1339"/>
      <c r="F39" s="1339"/>
      <c r="G39" s="1339"/>
    </row>
    <row r="40" spans="2:9" ht="35.25" customHeight="1"/>
    <row r="41" spans="2:9" ht="26.25" customHeight="1"/>
    <row r="54" ht="12.95" customHeight="1"/>
  </sheetData>
  <mergeCells count="15">
    <mergeCell ref="H21:I21"/>
    <mergeCell ref="B22:C22"/>
    <mergeCell ref="B2:G2"/>
    <mergeCell ref="B4:C4"/>
    <mergeCell ref="D4:E4"/>
    <mergeCell ref="F4:G4"/>
    <mergeCell ref="H4:I4"/>
    <mergeCell ref="B5:C5"/>
    <mergeCell ref="B35:B36"/>
    <mergeCell ref="B38:G38"/>
    <mergeCell ref="B39:G39"/>
    <mergeCell ref="B18:B19"/>
    <mergeCell ref="B21:C21"/>
    <mergeCell ref="D21:E21"/>
    <mergeCell ref="F21:G21"/>
  </mergeCells>
  <pageMargins left="0.23622047244094491" right="0.23622047244094491" top="0.74803149606299213" bottom="0.74803149606299213" header="0.31496062992125984" footer="0.31496062992125984"/>
  <pageSetup paperSize="9" scale="80" orientation="portrait" r:id="rId1"/>
  <headerFooter>
    <oddHeader>&amp;L&amp;A</oddHead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2:I39"/>
  <sheetViews>
    <sheetView showGridLines="0" view="pageBreakPreview" zoomScaleNormal="100" zoomScaleSheetLayoutView="100" zoomScalePageLayoutView="140" workbookViewId="0">
      <selection activeCell="B81" sqref="B81"/>
    </sheetView>
  </sheetViews>
  <sheetFormatPr defaultColWidth="10.875" defaultRowHeight="20.100000000000001" customHeight="1"/>
  <cols>
    <col min="1" max="1" width="3.375" style="744" customWidth="1"/>
    <col min="2" max="2" width="23.875" style="744" customWidth="1"/>
    <col min="3" max="3" width="6.625" style="744" customWidth="1"/>
    <col min="4" max="16384" width="10.875" style="744"/>
  </cols>
  <sheetData>
    <row r="2" spans="2:9" ht="20.100000000000001" customHeight="1">
      <c r="B2" s="1300" t="str">
        <f>UPPER("Number of productive wells")</f>
        <v>NUMBER OF PRODUCTIVE WELLS</v>
      </c>
      <c r="C2" s="1300"/>
      <c r="D2" s="1300"/>
      <c r="E2" s="1300"/>
      <c r="F2" s="1300"/>
      <c r="G2" s="1300"/>
    </row>
    <row r="4" spans="2:9" ht="20.100000000000001" customHeight="1">
      <c r="B4" s="530" t="s">
        <v>45</v>
      </c>
      <c r="D4" s="1372">
        <v>2018</v>
      </c>
      <c r="E4" s="1342"/>
      <c r="F4" s="1372">
        <v>2017</v>
      </c>
      <c r="G4" s="1342"/>
      <c r="H4" s="1372">
        <v>2016</v>
      </c>
      <c r="I4" s="1342"/>
    </row>
    <row r="5" spans="2:9" ht="47.1" customHeight="1">
      <c r="B5" s="1374" t="s">
        <v>477</v>
      </c>
      <c r="C5" s="1374"/>
      <c r="D5" s="529" t="s">
        <v>476</v>
      </c>
      <c r="E5" s="523" t="s">
        <v>475</v>
      </c>
      <c r="F5" s="529" t="s">
        <v>476</v>
      </c>
      <c r="G5" s="523" t="s">
        <v>1148</v>
      </c>
      <c r="H5" s="529" t="s">
        <v>476</v>
      </c>
      <c r="I5" s="523" t="s">
        <v>475</v>
      </c>
    </row>
    <row r="6" spans="2:9" ht="20.100000000000001" customHeight="1">
      <c r="B6" s="276" t="s">
        <v>469</v>
      </c>
      <c r="C6" s="276" t="s">
        <v>474</v>
      </c>
      <c r="D6" s="532">
        <v>767</v>
      </c>
      <c r="E6" s="18">
        <v>261</v>
      </c>
      <c r="F6" s="368">
        <v>436</v>
      </c>
      <c r="G6" s="267">
        <v>114</v>
      </c>
      <c r="H6" s="368">
        <v>415</v>
      </c>
      <c r="I6" s="267">
        <v>106</v>
      </c>
    </row>
    <row r="7" spans="2:9" ht="20.100000000000001" customHeight="1">
      <c r="B7" s="11"/>
      <c r="C7" s="11" t="s">
        <v>473</v>
      </c>
      <c r="D7" s="531">
        <v>314</v>
      </c>
      <c r="E7" s="531">
        <v>98</v>
      </c>
      <c r="F7" s="528">
        <v>244</v>
      </c>
      <c r="G7" s="528">
        <v>90</v>
      </c>
      <c r="H7" s="528">
        <v>259</v>
      </c>
      <c r="I7" s="528">
        <v>87</v>
      </c>
    </row>
    <row r="8" spans="2:9" ht="20.100000000000001" customHeight="1">
      <c r="B8" s="276" t="s">
        <v>307</v>
      </c>
      <c r="C8" s="276" t="s">
        <v>474</v>
      </c>
      <c r="D8" s="18">
        <v>337</v>
      </c>
      <c r="E8" s="18">
        <v>65</v>
      </c>
      <c r="F8" s="267">
        <v>297</v>
      </c>
      <c r="G8" s="267">
        <v>55</v>
      </c>
      <c r="H8" s="267">
        <v>232</v>
      </c>
      <c r="I8" s="267">
        <v>39</v>
      </c>
    </row>
    <row r="9" spans="2:9" ht="20.100000000000001" customHeight="1">
      <c r="B9" s="11"/>
      <c r="C9" s="11" t="s">
        <v>473</v>
      </c>
      <c r="D9" s="531">
        <v>627</v>
      </c>
      <c r="E9" s="531">
        <v>113</v>
      </c>
      <c r="F9" s="528">
        <v>574</v>
      </c>
      <c r="G9" s="528">
        <v>100</v>
      </c>
      <c r="H9" s="528">
        <v>489</v>
      </c>
      <c r="I9" s="528">
        <v>80</v>
      </c>
    </row>
    <row r="10" spans="2:9" ht="20.100000000000001" customHeight="1">
      <c r="B10" s="276" t="s">
        <v>363</v>
      </c>
      <c r="C10" s="276" t="s">
        <v>474</v>
      </c>
      <c r="D10" s="18">
        <v>1533</v>
      </c>
      <c r="E10" s="18">
        <v>429</v>
      </c>
      <c r="F10" s="267">
        <v>1590</v>
      </c>
      <c r="G10" s="267">
        <v>442</v>
      </c>
      <c r="H10" s="267">
        <v>2091</v>
      </c>
      <c r="I10" s="267">
        <v>561</v>
      </c>
    </row>
    <row r="11" spans="2:9" ht="20.100000000000001" customHeight="1">
      <c r="B11" s="11"/>
      <c r="C11" s="11" t="s">
        <v>473</v>
      </c>
      <c r="D11" s="531">
        <v>75</v>
      </c>
      <c r="E11" s="531">
        <v>14</v>
      </c>
      <c r="F11" s="528">
        <v>75</v>
      </c>
      <c r="G11" s="528">
        <v>15</v>
      </c>
      <c r="H11" s="528">
        <v>96</v>
      </c>
      <c r="I11" s="528">
        <v>19</v>
      </c>
    </row>
    <row r="12" spans="2:9" ht="20.100000000000001" customHeight="1">
      <c r="B12" s="276" t="s">
        <v>468</v>
      </c>
      <c r="C12" s="276" t="s">
        <v>474</v>
      </c>
      <c r="D12" s="18">
        <v>11189</v>
      </c>
      <c r="E12" s="18">
        <v>711</v>
      </c>
      <c r="F12" s="267">
        <v>10197</v>
      </c>
      <c r="G12" s="267">
        <v>628</v>
      </c>
      <c r="H12" s="267">
        <v>9385</v>
      </c>
      <c r="I12" s="267">
        <v>609</v>
      </c>
    </row>
    <row r="13" spans="2:9" ht="20.100000000000001" customHeight="1">
      <c r="B13" s="11"/>
      <c r="C13" s="11" t="s">
        <v>473</v>
      </c>
      <c r="D13" s="531">
        <v>190</v>
      </c>
      <c r="E13" s="531">
        <v>40</v>
      </c>
      <c r="F13" s="528">
        <v>168</v>
      </c>
      <c r="G13" s="528">
        <v>41</v>
      </c>
      <c r="H13" s="528">
        <v>161</v>
      </c>
      <c r="I13" s="528">
        <v>44</v>
      </c>
    </row>
    <row r="14" spans="2:9" ht="20.100000000000001" customHeight="1">
      <c r="B14" s="276" t="s">
        <v>329</v>
      </c>
      <c r="C14" s="276" t="s">
        <v>474</v>
      </c>
      <c r="D14" s="18">
        <v>1066</v>
      </c>
      <c r="E14" s="18">
        <v>352</v>
      </c>
      <c r="F14" s="267">
        <v>1044</v>
      </c>
      <c r="G14" s="267">
        <v>346</v>
      </c>
      <c r="H14" s="267">
        <v>954</v>
      </c>
      <c r="I14" s="267">
        <v>322</v>
      </c>
    </row>
    <row r="15" spans="2:9" ht="20.100000000000001" customHeight="1">
      <c r="B15" s="11"/>
      <c r="C15" s="11" t="s">
        <v>473</v>
      </c>
      <c r="D15" s="531">
        <v>3528</v>
      </c>
      <c r="E15" s="531">
        <v>2052</v>
      </c>
      <c r="F15" s="528">
        <v>3422</v>
      </c>
      <c r="G15" s="528">
        <v>2005</v>
      </c>
      <c r="H15" s="528">
        <v>3585</v>
      </c>
      <c r="I15" s="528">
        <v>2230</v>
      </c>
    </row>
    <row r="16" spans="2:9" ht="20.100000000000001" customHeight="1">
      <c r="B16" s="276" t="s">
        <v>320</v>
      </c>
      <c r="C16" s="276" t="s">
        <v>474</v>
      </c>
      <c r="D16" s="18">
        <v>8</v>
      </c>
      <c r="E16" s="18">
        <v>7</v>
      </c>
      <c r="F16" s="267">
        <v>131</v>
      </c>
      <c r="G16" s="267">
        <v>60</v>
      </c>
      <c r="H16" s="267">
        <v>124</v>
      </c>
      <c r="I16" s="267">
        <v>55</v>
      </c>
    </row>
    <row r="17" spans="2:9" ht="20.100000000000001" customHeight="1">
      <c r="B17" s="278"/>
      <c r="C17" s="278" t="s">
        <v>473</v>
      </c>
      <c r="D17" s="21">
        <v>2289</v>
      </c>
      <c r="E17" s="21">
        <v>743</v>
      </c>
      <c r="F17" s="94">
        <v>3053</v>
      </c>
      <c r="G17" s="94">
        <v>1108</v>
      </c>
      <c r="H17" s="94">
        <v>2802</v>
      </c>
      <c r="I17" s="94">
        <v>976</v>
      </c>
    </row>
    <row r="18" spans="2:9" ht="20.100000000000001" customHeight="1">
      <c r="B18" s="1365" t="s">
        <v>36</v>
      </c>
      <c r="C18" s="464" t="s">
        <v>474</v>
      </c>
      <c r="D18" s="362">
        <v>14900</v>
      </c>
      <c r="E18" s="362">
        <v>1825</v>
      </c>
      <c r="F18" s="362">
        <v>13695</v>
      </c>
      <c r="G18" s="362">
        <v>1645</v>
      </c>
      <c r="H18" s="362">
        <v>13201</v>
      </c>
      <c r="I18" s="362">
        <v>1692</v>
      </c>
    </row>
    <row r="19" spans="2:9" ht="20.100000000000001" customHeight="1">
      <c r="B19" s="1366"/>
      <c r="C19" s="464" t="s">
        <v>473</v>
      </c>
      <c r="D19" s="362">
        <v>7023</v>
      </c>
      <c r="E19" s="362">
        <v>3060</v>
      </c>
      <c r="F19" s="362">
        <v>7536</v>
      </c>
      <c r="G19" s="362">
        <v>3359</v>
      </c>
      <c r="H19" s="362">
        <v>7392</v>
      </c>
      <c r="I19" s="362">
        <v>3436</v>
      </c>
    </row>
    <row r="21" spans="2:9" ht="20.100000000000001" customHeight="1">
      <c r="B21" s="530" t="s">
        <v>45</v>
      </c>
      <c r="D21" s="1372">
        <v>2015</v>
      </c>
      <c r="E21" s="1342"/>
      <c r="F21" s="1372">
        <v>2014</v>
      </c>
      <c r="G21" s="1342"/>
      <c r="H21" s="1373"/>
      <c r="I21" s="1373"/>
    </row>
    <row r="22" spans="2:9" ht="47.1" customHeight="1">
      <c r="B22" s="1374" t="s">
        <v>477</v>
      </c>
      <c r="C22" s="1374"/>
      <c r="D22" s="529" t="s">
        <v>476</v>
      </c>
      <c r="E22" s="523" t="s">
        <v>475</v>
      </c>
      <c r="F22" s="529" t="s">
        <v>476</v>
      </c>
      <c r="G22" s="522" t="s">
        <v>475</v>
      </c>
      <c r="H22" s="1158"/>
      <c r="I22" s="1158"/>
    </row>
    <row r="23" spans="2:9" ht="20.100000000000001" customHeight="1">
      <c r="B23" s="276" t="s">
        <v>469</v>
      </c>
      <c r="C23" s="276" t="s">
        <v>474</v>
      </c>
      <c r="D23" s="368">
        <v>407</v>
      </c>
      <c r="E23" s="267">
        <v>108</v>
      </c>
      <c r="F23" s="368">
        <v>391</v>
      </c>
      <c r="G23" s="526">
        <v>136</v>
      </c>
      <c r="H23" s="525"/>
      <c r="I23" s="525"/>
    </row>
    <row r="24" spans="2:9" ht="20.100000000000001" customHeight="1">
      <c r="B24" s="11"/>
      <c r="C24" s="11" t="s">
        <v>473</v>
      </c>
      <c r="D24" s="528">
        <v>289</v>
      </c>
      <c r="E24" s="528">
        <v>88</v>
      </c>
      <c r="F24" s="528">
        <v>279</v>
      </c>
      <c r="G24" s="527">
        <v>149</v>
      </c>
      <c r="H24" s="525"/>
      <c r="I24" s="525"/>
    </row>
    <row r="25" spans="2:9" ht="20.100000000000001" customHeight="1">
      <c r="B25" s="276" t="s">
        <v>307</v>
      </c>
      <c r="C25" s="276" t="s">
        <v>474</v>
      </c>
      <c r="D25" s="267">
        <v>207</v>
      </c>
      <c r="E25" s="267">
        <v>42</v>
      </c>
      <c r="F25" s="267">
        <v>137</v>
      </c>
      <c r="G25" s="526">
        <v>31</v>
      </c>
      <c r="H25" s="525"/>
      <c r="I25" s="525"/>
    </row>
    <row r="26" spans="2:9" ht="20.100000000000001" customHeight="1">
      <c r="B26" s="11"/>
      <c r="C26" s="11" t="s">
        <v>473</v>
      </c>
      <c r="D26" s="528">
        <v>516</v>
      </c>
      <c r="E26" s="528">
        <v>80</v>
      </c>
      <c r="F26" s="528">
        <v>410</v>
      </c>
      <c r="G26" s="527">
        <v>67</v>
      </c>
      <c r="H26" s="525"/>
      <c r="I26" s="525"/>
    </row>
    <row r="27" spans="2:9" ht="20.100000000000001" customHeight="1">
      <c r="B27" s="276" t="s">
        <v>363</v>
      </c>
      <c r="C27" s="276" t="s">
        <v>474</v>
      </c>
      <c r="D27" s="267">
        <v>2165</v>
      </c>
      <c r="E27" s="267">
        <v>601</v>
      </c>
      <c r="F27" s="267">
        <v>1928</v>
      </c>
      <c r="G27" s="526">
        <v>596</v>
      </c>
      <c r="H27" s="525"/>
      <c r="I27" s="525"/>
    </row>
    <row r="28" spans="2:9" ht="20.100000000000001" customHeight="1">
      <c r="B28" s="11"/>
      <c r="C28" s="11" t="s">
        <v>473</v>
      </c>
      <c r="D28" s="528">
        <v>98</v>
      </c>
      <c r="E28" s="528">
        <v>22</v>
      </c>
      <c r="F28" s="528">
        <v>76</v>
      </c>
      <c r="G28" s="527">
        <v>21</v>
      </c>
      <c r="H28" s="525"/>
      <c r="I28" s="525"/>
    </row>
    <row r="29" spans="2:9" ht="20.100000000000001" customHeight="1">
      <c r="B29" s="276" t="s">
        <v>468</v>
      </c>
      <c r="C29" s="276" t="s">
        <v>474</v>
      </c>
      <c r="D29" s="267">
        <v>7992</v>
      </c>
      <c r="E29" s="267">
        <v>534</v>
      </c>
      <c r="F29" s="267">
        <v>5909</v>
      </c>
      <c r="G29" s="526">
        <v>378</v>
      </c>
      <c r="H29" s="525"/>
      <c r="I29" s="525"/>
    </row>
    <row r="30" spans="2:9" ht="20.100000000000001" customHeight="1">
      <c r="B30" s="11"/>
      <c r="C30" s="11" t="s">
        <v>473</v>
      </c>
      <c r="D30" s="528">
        <v>159</v>
      </c>
      <c r="E30" s="528">
        <v>44</v>
      </c>
      <c r="F30" s="528">
        <v>189</v>
      </c>
      <c r="G30" s="527">
        <v>48</v>
      </c>
      <c r="H30" s="525"/>
      <c r="I30" s="525"/>
    </row>
    <row r="31" spans="2:9" ht="20.100000000000001" customHeight="1">
      <c r="B31" s="276" t="s">
        <v>329</v>
      </c>
      <c r="C31" s="276" t="s">
        <v>474</v>
      </c>
      <c r="D31" s="267">
        <v>1092</v>
      </c>
      <c r="E31" s="267">
        <v>349</v>
      </c>
      <c r="F31" s="267">
        <v>961</v>
      </c>
      <c r="G31" s="526">
        <v>295</v>
      </c>
      <c r="H31" s="525"/>
      <c r="I31" s="525"/>
    </row>
    <row r="32" spans="2:9" ht="20.100000000000001" customHeight="1">
      <c r="B32" s="11"/>
      <c r="C32" s="11" t="s">
        <v>473</v>
      </c>
      <c r="D32" s="528">
        <v>3903</v>
      </c>
      <c r="E32" s="528">
        <v>795</v>
      </c>
      <c r="F32" s="528">
        <v>3817</v>
      </c>
      <c r="G32" s="527">
        <v>782</v>
      </c>
      <c r="H32" s="525"/>
      <c r="I32" s="525"/>
    </row>
    <row r="33" spans="2:9" ht="20.100000000000001" customHeight="1">
      <c r="B33" s="276" t="s">
        <v>320</v>
      </c>
      <c r="C33" s="276" t="s">
        <v>474</v>
      </c>
      <c r="D33" s="267">
        <v>119</v>
      </c>
      <c r="E33" s="267">
        <v>53</v>
      </c>
      <c r="F33" s="267">
        <v>119</v>
      </c>
      <c r="G33" s="526">
        <v>22</v>
      </c>
      <c r="H33" s="525"/>
      <c r="I33" s="525"/>
    </row>
    <row r="34" spans="2:9" ht="20.100000000000001" customHeight="1">
      <c r="B34" s="278"/>
      <c r="C34" s="278" t="s">
        <v>473</v>
      </c>
      <c r="D34" s="94">
        <v>2363</v>
      </c>
      <c r="E34" s="94">
        <v>814</v>
      </c>
      <c r="F34" s="94">
        <v>2063</v>
      </c>
      <c r="G34" s="525">
        <v>665</v>
      </c>
      <c r="H34" s="525"/>
      <c r="I34" s="525"/>
    </row>
    <row r="35" spans="2:9" ht="20.100000000000001" customHeight="1">
      <c r="B35" s="1365" t="s">
        <v>36</v>
      </c>
      <c r="C35" s="464" t="s">
        <v>474</v>
      </c>
      <c r="D35" s="362">
        <v>11982</v>
      </c>
      <c r="E35" s="362">
        <v>1687</v>
      </c>
      <c r="F35" s="362">
        <v>9445</v>
      </c>
      <c r="G35" s="447">
        <v>1458</v>
      </c>
      <c r="H35" s="1050"/>
      <c r="I35" s="1050"/>
    </row>
    <row r="36" spans="2:9" ht="20.100000000000001" customHeight="1">
      <c r="B36" s="1366"/>
      <c r="C36" s="464" t="s">
        <v>473</v>
      </c>
      <c r="D36" s="362">
        <v>7328</v>
      </c>
      <c r="E36" s="362">
        <v>1843</v>
      </c>
      <c r="F36" s="362">
        <v>6834</v>
      </c>
      <c r="G36" s="447">
        <v>1732</v>
      </c>
      <c r="H36" s="1050"/>
      <c r="I36" s="1050"/>
    </row>
    <row r="37" spans="2:9" ht="17.25" customHeight="1">
      <c r="B37" s="1159" t="s">
        <v>1147</v>
      </c>
      <c r="H37" s="1051"/>
      <c r="I37" s="1051"/>
    </row>
    <row r="38" spans="2:9" ht="20.100000000000001" customHeight="1">
      <c r="H38" s="1051"/>
      <c r="I38" s="1051"/>
    </row>
    <row r="39" spans="2:9" ht="20.100000000000001" customHeight="1">
      <c r="H39" s="1051"/>
      <c r="I39" s="1051"/>
    </row>
  </sheetData>
  <mergeCells count="11">
    <mergeCell ref="B18:B19"/>
    <mergeCell ref="B2:G2"/>
    <mergeCell ref="D4:E4"/>
    <mergeCell ref="F4:G4"/>
    <mergeCell ref="H4:I4"/>
    <mergeCell ref="B5:C5"/>
    <mergeCell ref="D21:E21"/>
    <mergeCell ref="F21:G21"/>
    <mergeCell ref="H21:I21"/>
    <mergeCell ref="B22:C22"/>
    <mergeCell ref="B35:B36"/>
  </mergeCells>
  <pageMargins left="0.23622047244094491" right="0.23622047244094491" top="0.74803149606299213" bottom="0.74803149606299213" header="0.31496062992125984" footer="0.31496062992125984"/>
  <pageSetup paperSize="9" scale="80" orientation="portrait" r:id="rId1"/>
  <headerFooter>
    <oddHeader>&amp;L&amp;A</oddHead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2:T43"/>
  <sheetViews>
    <sheetView showGridLines="0" view="pageBreakPreview" zoomScaleNormal="100" zoomScaleSheetLayoutView="100" zoomScalePageLayoutView="140" workbookViewId="0">
      <selection activeCell="B1" sqref="B1"/>
    </sheetView>
  </sheetViews>
  <sheetFormatPr defaultColWidth="10.875" defaultRowHeight="20.100000000000001" customHeight="1"/>
  <cols>
    <col min="1" max="1" width="1.625" style="744" customWidth="1"/>
    <col min="2" max="2" width="9.75" style="744" customWidth="1"/>
    <col min="3" max="3" width="18.125" style="744" customWidth="1"/>
    <col min="4" max="4" width="8" style="744" customWidth="1"/>
    <col min="5" max="5" width="7.625" style="744" customWidth="1"/>
    <col min="6" max="6" width="7.5" style="744" customWidth="1"/>
    <col min="7" max="7" width="0.75" style="744" customWidth="1"/>
    <col min="8" max="8" width="8" style="744" customWidth="1"/>
    <col min="9" max="9" width="7.625" style="744" customWidth="1"/>
    <col min="10" max="10" width="7.5" style="744" customWidth="1"/>
    <col min="11" max="11" width="0.5" style="744" customWidth="1"/>
    <col min="12" max="12" width="8" style="744" customWidth="1"/>
    <col min="13" max="14" width="7.5" style="744" customWidth="1"/>
    <col min="15" max="16384" width="10.875" style="744"/>
  </cols>
  <sheetData>
    <row r="2" spans="2:20" ht="20.100000000000001" customHeight="1">
      <c r="B2" s="1379" t="str">
        <f>UPPER("Number of net productive and dry wells drilled")</f>
        <v>NUMBER OF NET PRODUCTIVE AND DRY WELLS DRILLED</v>
      </c>
      <c r="C2" s="1379"/>
      <c r="D2" s="1379"/>
      <c r="E2" s="1379"/>
      <c r="F2" s="1379"/>
      <c r="G2" s="1379"/>
      <c r="H2" s="1379"/>
      <c r="I2" s="1379"/>
      <c r="J2" s="1379"/>
      <c r="K2" s="742"/>
    </row>
    <row r="4" spans="2:20" ht="20.100000000000001" customHeight="1">
      <c r="B4" s="550" t="s">
        <v>45</v>
      </c>
      <c r="D4" s="1372">
        <v>2018</v>
      </c>
      <c r="E4" s="1342"/>
      <c r="F4" s="1342"/>
      <c r="H4" s="1372">
        <v>2017</v>
      </c>
      <c r="I4" s="1342"/>
      <c r="J4" s="1342"/>
      <c r="L4" s="1372">
        <v>2016</v>
      </c>
      <c r="M4" s="1342"/>
      <c r="N4" s="1342"/>
    </row>
    <row r="5" spans="2:20" s="1100" customFormat="1" ht="49.5" customHeight="1">
      <c r="B5" s="1375" t="s">
        <v>477</v>
      </c>
      <c r="C5" s="1375"/>
      <c r="D5" s="1171" t="s">
        <v>1151</v>
      </c>
      <c r="E5" s="1171" t="s">
        <v>1152</v>
      </c>
      <c r="F5" s="1171" t="s">
        <v>1153</v>
      </c>
      <c r="G5" s="1172"/>
      <c r="H5" s="1171" t="s">
        <v>1151</v>
      </c>
      <c r="I5" s="1171" t="s">
        <v>1152</v>
      </c>
      <c r="J5" s="1171" t="s">
        <v>1153</v>
      </c>
      <c r="K5" s="1172"/>
      <c r="L5" s="1171" t="s">
        <v>1151</v>
      </c>
      <c r="M5" s="1171" t="s">
        <v>1152</v>
      </c>
      <c r="N5" s="1171" t="s">
        <v>1153</v>
      </c>
    </row>
    <row r="6" spans="2:20" ht="20.100000000000001" customHeight="1">
      <c r="B6" s="544" t="s">
        <v>481</v>
      </c>
      <c r="C6" s="276" t="s">
        <v>408</v>
      </c>
      <c r="D6" s="568">
        <v>0.9</v>
      </c>
      <c r="E6" s="567">
        <v>0.8</v>
      </c>
      <c r="F6" s="182">
        <v>1.7</v>
      </c>
      <c r="H6" s="566">
        <v>0.1</v>
      </c>
      <c r="I6" s="565">
        <v>1.8</v>
      </c>
      <c r="J6" s="226">
        <v>1.9</v>
      </c>
      <c r="L6" s="566">
        <v>1.1000000000000001</v>
      </c>
      <c r="M6" s="565">
        <v>1</v>
      </c>
      <c r="N6" s="226">
        <v>2.1</v>
      </c>
    </row>
    <row r="7" spans="2:20" ht="20.100000000000001" customHeight="1">
      <c r="B7" s="544"/>
      <c r="C7" s="276" t="s">
        <v>307</v>
      </c>
      <c r="D7" s="74" t="s">
        <v>14</v>
      </c>
      <c r="E7" s="73" t="s">
        <v>14</v>
      </c>
      <c r="F7" s="182" t="s">
        <v>14</v>
      </c>
      <c r="H7" s="564" t="s">
        <v>352</v>
      </c>
      <c r="I7" s="144" t="s">
        <v>352</v>
      </c>
      <c r="J7" s="226" t="s">
        <v>352</v>
      </c>
      <c r="L7" s="564" t="s">
        <v>352</v>
      </c>
      <c r="M7" s="144" t="s">
        <v>352</v>
      </c>
      <c r="N7" s="226" t="s">
        <v>352</v>
      </c>
    </row>
    <row r="8" spans="2:20" ht="20.100000000000001" customHeight="1">
      <c r="C8" s="276" t="s">
        <v>1154</v>
      </c>
      <c r="D8" s="74">
        <v>0.1</v>
      </c>
      <c r="E8" s="73">
        <v>1</v>
      </c>
      <c r="F8" s="182">
        <v>1.1000000000000001</v>
      </c>
      <c r="H8" s="288">
        <v>0.2</v>
      </c>
      <c r="I8" s="144">
        <v>0.5</v>
      </c>
      <c r="J8" s="226">
        <v>0.8</v>
      </c>
      <c r="L8" s="288">
        <v>0.7</v>
      </c>
      <c r="M8" s="144" t="s">
        <v>352</v>
      </c>
      <c r="N8" s="226">
        <v>0.7</v>
      </c>
    </row>
    <row r="9" spans="2:20" ht="20.100000000000001" customHeight="1">
      <c r="C9" s="276" t="s">
        <v>362</v>
      </c>
      <c r="D9" s="74">
        <v>0.5</v>
      </c>
      <c r="E9" s="73" t="s">
        <v>14</v>
      </c>
      <c r="F9" s="182">
        <v>0.5</v>
      </c>
      <c r="H9" s="288">
        <v>0.6</v>
      </c>
      <c r="I9" s="144">
        <v>0.5</v>
      </c>
      <c r="J9" s="226">
        <v>1.1000000000000001</v>
      </c>
      <c r="L9" s="288">
        <v>0.8</v>
      </c>
      <c r="M9" s="144" t="s">
        <v>352</v>
      </c>
      <c r="N9" s="226">
        <v>0.8</v>
      </c>
    </row>
    <row r="10" spans="2:20" ht="20.100000000000001" customHeight="1">
      <c r="C10" s="276" t="s">
        <v>329</v>
      </c>
      <c r="D10" s="74">
        <v>0.5</v>
      </c>
      <c r="E10" s="73">
        <v>1.6</v>
      </c>
      <c r="F10" s="182">
        <v>2.1</v>
      </c>
      <c r="H10" s="288">
        <v>1.3</v>
      </c>
      <c r="I10" s="144">
        <v>0.5</v>
      </c>
      <c r="J10" s="563">
        <v>1.7</v>
      </c>
      <c r="L10" s="288">
        <v>2.1</v>
      </c>
      <c r="M10" s="144">
        <v>0.8</v>
      </c>
      <c r="N10" s="563">
        <v>2.9</v>
      </c>
      <c r="T10" s="756"/>
    </row>
    <row r="11" spans="2:20" ht="20.100000000000001" customHeight="1">
      <c r="C11" s="276" t="s">
        <v>320</v>
      </c>
      <c r="D11" s="561">
        <v>0.8</v>
      </c>
      <c r="E11" s="560" t="s">
        <v>14</v>
      </c>
      <c r="F11" s="559">
        <v>0.8</v>
      </c>
      <c r="H11" s="558">
        <v>1.2</v>
      </c>
      <c r="I11" s="562">
        <v>0.7</v>
      </c>
      <c r="J11" s="555">
        <v>1.9</v>
      </c>
      <c r="L11" s="558">
        <v>1.5999999999999999</v>
      </c>
      <c r="M11" s="562" t="s">
        <v>352</v>
      </c>
      <c r="N11" s="555">
        <v>1.5999999999999999</v>
      </c>
    </row>
    <row r="12" spans="2:20" ht="20.100000000000001" customHeight="1">
      <c r="B12" s="307" t="s">
        <v>479</v>
      </c>
      <c r="C12" s="307"/>
      <c r="D12" s="547">
        <v>2.8</v>
      </c>
      <c r="E12" s="546">
        <v>3.4</v>
      </c>
      <c r="F12" s="545">
        <v>6.2</v>
      </c>
      <c r="G12" s="747"/>
      <c r="H12" s="547">
        <v>3.4</v>
      </c>
      <c r="I12" s="546">
        <v>4</v>
      </c>
      <c r="J12" s="545">
        <v>7.4</v>
      </c>
      <c r="K12" s="747"/>
      <c r="L12" s="547">
        <v>6.3</v>
      </c>
      <c r="M12" s="546">
        <v>1.8</v>
      </c>
      <c r="N12" s="545">
        <v>8.1</v>
      </c>
    </row>
    <row r="13" spans="2:20" ht="20.100000000000001" customHeight="1">
      <c r="B13" s="544" t="s">
        <v>480</v>
      </c>
      <c r="C13" s="276" t="s">
        <v>408</v>
      </c>
      <c r="D13" s="74">
        <v>10.1</v>
      </c>
      <c r="E13" s="73" t="s">
        <v>14</v>
      </c>
      <c r="F13" s="182">
        <v>10.1</v>
      </c>
      <c r="H13" s="288">
        <v>8.8000000000000007</v>
      </c>
      <c r="I13" s="144" t="s">
        <v>352</v>
      </c>
      <c r="J13" s="226">
        <v>8.8000000000000007</v>
      </c>
      <c r="L13" s="288">
        <v>13.6</v>
      </c>
      <c r="M13" s="144">
        <v>0.5</v>
      </c>
      <c r="N13" s="226">
        <v>14.1</v>
      </c>
    </row>
    <row r="14" spans="2:20" ht="20.100000000000001" customHeight="1">
      <c r="B14" s="544"/>
      <c r="C14" s="276" t="s">
        <v>307</v>
      </c>
      <c r="D14" s="74">
        <v>13.4</v>
      </c>
      <c r="E14" s="73" t="s">
        <v>14</v>
      </c>
      <c r="F14" s="182">
        <v>13.4</v>
      </c>
      <c r="H14" s="288">
        <v>21.5</v>
      </c>
      <c r="I14" s="144" t="s">
        <v>352</v>
      </c>
      <c r="J14" s="226">
        <v>21.5</v>
      </c>
      <c r="L14" s="288">
        <v>18.7</v>
      </c>
      <c r="M14" s="144" t="s">
        <v>352</v>
      </c>
      <c r="N14" s="226">
        <v>18.7</v>
      </c>
    </row>
    <row r="15" spans="2:20" ht="20.100000000000001" customHeight="1">
      <c r="C15" s="276" t="s">
        <v>1154</v>
      </c>
      <c r="D15" s="74">
        <v>13</v>
      </c>
      <c r="E15" s="73">
        <v>0.1</v>
      </c>
      <c r="F15" s="182">
        <v>13.1</v>
      </c>
      <c r="H15" s="288">
        <v>14.4</v>
      </c>
      <c r="I15" s="54" t="s">
        <v>352</v>
      </c>
      <c r="J15" s="226">
        <v>14.4</v>
      </c>
      <c r="L15" s="288">
        <v>14.6</v>
      </c>
      <c r="M15" s="54" t="s">
        <v>352</v>
      </c>
      <c r="N15" s="226">
        <v>14.6</v>
      </c>
    </row>
    <row r="16" spans="2:20" ht="20.100000000000001" customHeight="1">
      <c r="C16" s="276" t="s">
        <v>362</v>
      </c>
      <c r="D16" s="74">
        <v>68.8</v>
      </c>
      <c r="E16" s="73" t="s">
        <v>14</v>
      </c>
      <c r="F16" s="182">
        <v>68.8</v>
      </c>
      <c r="H16" s="288">
        <v>82</v>
      </c>
      <c r="I16" s="144" t="s">
        <v>352</v>
      </c>
      <c r="J16" s="226">
        <v>82</v>
      </c>
      <c r="L16" s="288">
        <v>49.3</v>
      </c>
      <c r="M16" s="144">
        <v>1.0999999999999999</v>
      </c>
      <c r="N16" s="226">
        <v>50.4</v>
      </c>
    </row>
    <row r="17" spans="2:14" ht="20.100000000000001" customHeight="1">
      <c r="C17" s="276" t="s">
        <v>329</v>
      </c>
      <c r="D17" s="74">
        <v>38.799999999999997</v>
      </c>
      <c r="E17" s="73">
        <v>0.3</v>
      </c>
      <c r="F17" s="182">
        <v>39.1</v>
      </c>
      <c r="H17" s="288">
        <v>29.2</v>
      </c>
      <c r="I17" s="144">
        <v>0.5</v>
      </c>
      <c r="J17" s="226">
        <v>29.7</v>
      </c>
      <c r="L17" s="288">
        <v>35.4</v>
      </c>
      <c r="M17" s="144" t="s">
        <v>352</v>
      </c>
      <c r="N17" s="226">
        <v>35.4</v>
      </c>
    </row>
    <row r="18" spans="2:14" ht="20.100000000000001" customHeight="1">
      <c r="C18" s="276" t="s">
        <v>320</v>
      </c>
      <c r="D18" s="561">
        <v>116.3</v>
      </c>
      <c r="E18" s="560" t="s">
        <v>14</v>
      </c>
      <c r="F18" s="559">
        <v>116.3</v>
      </c>
      <c r="H18" s="558">
        <v>132.4</v>
      </c>
      <c r="I18" s="557" t="s">
        <v>352</v>
      </c>
      <c r="J18" s="556">
        <v>132.4</v>
      </c>
      <c r="L18" s="558">
        <v>151</v>
      </c>
      <c r="M18" s="557" t="s">
        <v>352</v>
      </c>
      <c r="N18" s="556">
        <v>151</v>
      </c>
    </row>
    <row r="19" spans="2:14" ht="20.100000000000001" customHeight="1">
      <c r="B19" s="307" t="s">
        <v>479</v>
      </c>
      <c r="C19" s="307"/>
      <c r="D19" s="554">
        <v>260.39999999999998</v>
      </c>
      <c r="E19" s="553">
        <v>0.4</v>
      </c>
      <c r="F19" s="553">
        <v>260.8</v>
      </c>
      <c r="G19" s="747"/>
      <c r="H19" s="538">
        <v>288.3</v>
      </c>
      <c r="I19" s="537">
        <v>0.5</v>
      </c>
      <c r="J19" s="536">
        <v>288.8</v>
      </c>
      <c r="K19" s="747"/>
      <c r="L19" s="538">
        <v>282.60000000000002</v>
      </c>
      <c r="M19" s="537">
        <v>1.5999999999999999</v>
      </c>
      <c r="N19" s="536">
        <v>284.2</v>
      </c>
    </row>
    <row r="20" spans="2:14" ht="20.100000000000001" customHeight="1">
      <c r="B20" s="465" t="s">
        <v>36</v>
      </c>
      <c r="C20" s="465"/>
      <c r="D20" s="552">
        <v>263.2</v>
      </c>
      <c r="E20" s="551">
        <v>3.8</v>
      </c>
      <c r="F20" s="551">
        <v>267</v>
      </c>
      <c r="H20" s="535">
        <v>291.7</v>
      </c>
      <c r="I20" s="534">
        <v>4.5</v>
      </c>
      <c r="J20" s="533">
        <v>296.2</v>
      </c>
      <c r="L20" s="1160">
        <v>288.89999999999998</v>
      </c>
      <c r="M20" s="1161">
        <v>3.4</v>
      </c>
      <c r="N20" s="1162">
        <v>292.3</v>
      </c>
    </row>
    <row r="21" spans="2:14" ht="20.100000000000001" customHeight="1">
      <c r="L21" s="1051"/>
      <c r="M21" s="1051"/>
      <c r="N21" s="1051"/>
    </row>
    <row r="22" spans="2:14" ht="20.100000000000001" customHeight="1">
      <c r="B22" s="550" t="s">
        <v>45</v>
      </c>
      <c r="D22" s="1372">
        <v>2015</v>
      </c>
      <c r="E22" s="1342"/>
      <c r="F22" s="1342"/>
      <c r="H22" s="1372">
        <v>2014</v>
      </c>
      <c r="I22" s="1342"/>
      <c r="J22" s="1342"/>
      <c r="L22" s="1373"/>
      <c r="M22" s="1378"/>
      <c r="N22" s="1378"/>
    </row>
    <row r="23" spans="2:14" s="632" customFormat="1" ht="49.5" customHeight="1">
      <c r="B23" s="1375" t="s">
        <v>477</v>
      </c>
      <c r="C23" s="1375"/>
      <c r="D23" s="1171" t="s">
        <v>1151</v>
      </c>
      <c r="E23" s="1171" t="s">
        <v>1152</v>
      </c>
      <c r="F23" s="1171" t="s">
        <v>1153</v>
      </c>
      <c r="G23" s="1172"/>
      <c r="H23" s="1171" t="s">
        <v>1151</v>
      </c>
      <c r="I23" s="1171" t="s">
        <v>1152</v>
      </c>
      <c r="J23" s="1171" t="s">
        <v>1153</v>
      </c>
      <c r="K23" s="1170"/>
      <c r="L23" s="1169"/>
      <c r="M23" s="1168"/>
      <c r="N23" s="1168"/>
    </row>
    <row r="24" spans="2:14" ht="20.100000000000001" customHeight="1">
      <c r="B24" s="544" t="s">
        <v>481</v>
      </c>
      <c r="C24" s="276" t="s">
        <v>408</v>
      </c>
      <c r="D24" s="566">
        <v>1</v>
      </c>
      <c r="E24" s="565">
        <v>4.5999999999999996</v>
      </c>
      <c r="F24" s="226">
        <v>5.6</v>
      </c>
      <c r="H24" s="549">
        <v>1.4</v>
      </c>
      <c r="I24" s="548">
        <v>0.2</v>
      </c>
      <c r="J24" s="543">
        <v>1.6</v>
      </c>
      <c r="L24" s="540"/>
      <c r="M24" s="540"/>
      <c r="N24" s="540"/>
    </row>
    <row r="25" spans="2:14" ht="20.100000000000001" customHeight="1">
      <c r="C25" s="276" t="s">
        <v>307</v>
      </c>
      <c r="D25" s="564" t="s">
        <v>14</v>
      </c>
      <c r="E25" s="144" t="s">
        <v>14</v>
      </c>
      <c r="F25" s="226" t="s">
        <v>14</v>
      </c>
      <c r="H25" s="53" t="s">
        <v>14</v>
      </c>
      <c r="I25" s="54">
        <v>0.3</v>
      </c>
      <c r="J25" s="543">
        <v>0.3</v>
      </c>
      <c r="L25" s="540"/>
      <c r="M25" s="540"/>
      <c r="N25" s="540"/>
    </row>
    <row r="26" spans="2:14" ht="20.100000000000001" customHeight="1">
      <c r="C26" s="276" t="s">
        <v>1154</v>
      </c>
      <c r="D26" s="288">
        <v>0.2</v>
      </c>
      <c r="E26" s="144">
        <v>2.1</v>
      </c>
      <c r="F26" s="226">
        <v>2.2999999999999998</v>
      </c>
      <c r="H26" s="53">
        <v>1.7</v>
      </c>
      <c r="I26" s="54">
        <v>2.2999999999999998</v>
      </c>
      <c r="J26" s="543">
        <v>3.9999999999999996</v>
      </c>
      <c r="L26" s="540"/>
      <c r="M26" s="540"/>
      <c r="N26" s="540"/>
    </row>
    <row r="27" spans="2:14" ht="20.100000000000001" customHeight="1">
      <c r="C27" s="276" t="s">
        <v>362</v>
      </c>
      <c r="D27" s="288">
        <v>0.30000000000000004</v>
      </c>
      <c r="E27" s="144">
        <v>0.5</v>
      </c>
      <c r="F27" s="226">
        <v>0.8</v>
      </c>
      <c r="H27" s="53">
        <v>0.6</v>
      </c>
      <c r="I27" s="54">
        <v>1.3</v>
      </c>
      <c r="J27" s="543">
        <v>1.9</v>
      </c>
      <c r="L27" s="540"/>
      <c r="M27" s="540"/>
      <c r="N27" s="540"/>
    </row>
    <row r="28" spans="2:14" ht="20.100000000000001" customHeight="1">
      <c r="C28" s="276" t="s">
        <v>329</v>
      </c>
      <c r="D28" s="288">
        <v>1.4</v>
      </c>
      <c r="E28" s="144">
        <v>0.6</v>
      </c>
      <c r="F28" s="563">
        <v>2</v>
      </c>
      <c r="H28" s="53">
        <v>2.1</v>
      </c>
      <c r="I28" s="54">
        <v>0.30000000000000004</v>
      </c>
      <c r="J28" s="543">
        <v>2.4</v>
      </c>
      <c r="L28" s="540"/>
      <c r="M28" s="540"/>
      <c r="N28" s="540"/>
    </row>
    <row r="29" spans="2:14" ht="20.100000000000001" customHeight="1">
      <c r="C29" s="276" t="s">
        <v>320</v>
      </c>
      <c r="D29" s="558">
        <v>2</v>
      </c>
      <c r="E29" s="562">
        <v>0.9</v>
      </c>
      <c r="F29" s="555">
        <v>2.9</v>
      </c>
      <c r="H29" s="542">
        <v>1.2</v>
      </c>
      <c r="I29" s="541">
        <v>1.1000000000000001</v>
      </c>
      <c r="J29" s="540">
        <v>2.2999999999999998</v>
      </c>
      <c r="L29" s="540"/>
      <c r="M29" s="540"/>
      <c r="N29" s="540"/>
    </row>
    <row r="30" spans="2:14" ht="20.100000000000001" customHeight="1">
      <c r="B30" s="307" t="s">
        <v>479</v>
      </c>
      <c r="C30" s="307"/>
      <c r="D30" s="547">
        <v>4.9000000000000004</v>
      </c>
      <c r="E30" s="546">
        <v>8.6999999999999993</v>
      </c>
      <c r="F30" s="545">
        <v>13.6</v>
      </c>
      <c r="G30" s="539"/>
      <c r="H30" s="547">
        <v>7</v>
      </c>
      <c r="I30" s="546">
        <v>5.5</v>
      </c>
      <c r="J30" s="545">
        <v>12.5</v>
      </c>
      <c r="K30" s="539"/>
      <c r="L30" s="1163"/>
      <c r="M30" s="1163"/>
      <c r="N30" s="1163"/>
    </row>
    <row r="31" spans="2:14" ht="20.100000000000001" customHeight="1">
      <c r="B31" s="544" t="s">
        <v>480</v>
      </c>
      <c r="C31" s="276" t="s">
        <v>408</v>
      </c>
      <c r="D31" s="288">
        <v>15.7</v>
      </c>
      <c r="E31" s="144">
        <v>0.4</v>
      </c>
      <c r="F31" s="226">
        <v>16.100000000000001</v>
      </c>
      <c r="H31" s="53">
        <v>9</v>
      </c>
      <c r="I31" s="54" t="s">
        <v>14</v>
      </c>
      <c r="J31" s="543">
        <v>9</v>
      </c>
      <c r="L31" s="540"/>
      <c r="M31" s="540"/>
      <c r="N31" s="540"/>
    </row>
    <row r="32" spans="2:14" ht="20.100000000000001" customHeight="1">
      <c r="C32" s="276" t="s">
        <v>307</v>
      </c>
      <c r="D32" s="288">
        <v>22.9</v>
      </c>
      <c r="E32" s="144" t="s">
        <v>14</v>
      </c>
      <c r="F32" s="226">
        <v>22.9</v>
      </c>
      <c r="H32" s="53">
        <v>28.8</v>
      </c>
      <c r="I32" s="54">
        <v>0.8</v>
      </c>
      <c r="J32" s="543">
        <v>29.6</v>
      </c>
      <c r="L32" s="540"/>
      <c r="M32" s="540"/>
      <c r="N32" s="540"/>
    </row>
    <row r="33" spans="2:14" ht="20.100000000000001" customHeight="1">
      <c r="C33" s="276" t="s">
        <v>1154</v>
      </c>
      <c r="D33" s="288">
        <v>21.4</v>
      </c>
      <c r="E33" s="54" t="s">
        <v>14</v>
      </c>
      <c r="F33" s="226">
        <v>21.4</v>
      </c>
      <c r="H33" s="53">
        <v>24.1</v>
      </c>
      <c r="I33" s="54">
        <v>1</v>
      </c>
      <c r="J33" s="543">
        <v>25.1</v>
      </c>
      <c r="L33" s="540"/>
      <c r="M33" s="540"/>
      <c r="N33" s="540"/>
    </row>
    <row r="34" spans="2:14" ht="20.100000000000001" customHeight="1">
      <c r="C34" s="276" t="s">
        <v>362</v>
      </c>
      <c r="D34" s="288">
        <v>36.6</v>
      </c>
      <c r="E34" s="144">
        <v>0.6</v>
      </c>
      <c r="F34" s="226">
        <v>37.200000000000003</v>
      </c>
      <c r="H34" s="53">
        <v>36.6</v>
      </c>
      <c r="I34" s="54">
        <v>0.2</v>
      </c>
      <c r="J34" s="543">
        <v>36.799999999999997</v>
      </c>
      <c r="L34" s="540"/>
      <c r="M34" s="540"/>
      <c r="N34" s="540"/>
    </row>
    <row r="35" spans="2:14" ht="20.100000000000001" customHeight="1">
      <c r="C35" s="276" t="s">
        <v>329</v>
      </c>
      <c r="D35" s="288">
        <v>60.6</v>
      </c>
      <c r="E35" s="144">
        <v>0.1</v>
      </c>
      <c r="F35" s="226">
        <v>60.7</v>
      </c>
      <c r="H35" s="53">
        <v>128.1</v>
      </c>
      <c r="I35" s="54">
        <v>0.19999999999999998</v>
      </c>
      <c r="J35" s="543">
        <v>128.30000000000001</v>
      </c>
      <c r="L35" s="540"/>
      <c r="M35" s="540"/>
      <c r="N35" s="540"/>
    </row>
    <row r="36" spans="2:14" ht="20.100000000000001" customHeight="1">
      <c r="C36" s="276" t="s">
        <v>320</v>
      </c>
      <c r="D36" s="241">
        <v>86.9</v>
      </c>
      <c r="E36" s="541" t="s">
        <v>14</v>
      </c>
      <c r="F36" s="555">
        <v>86.9</v>
      </c>
      <c r="H36" s="542">
        <v>106</v>
      </c>
      <c r="I36" s="541">
        <v>0.5</v>
      </c>
      <c r="J36" s="540">
        <v>106.5</v>
      </c>
      <c r="L36" s="540"/>
      <c r="M36" s="540"/>
      <c r="N36" s="540"/>
    </row>
    <row r="37" spans="2:14" ht="20.100000000000001" customHeight="1">
      <c r="B37" s="307" t="s">
        <v>479</v>
      </c>
      <c r="C37" s="307"/>
      <c r="D37" s="538">
        <v>244.1</v>
      </c>
      <c r="E37" s="537">
        <v>1.0999999999999999</v>
      </c>
      <c r="F37" s="536">
        <v>245.20000000000002</v>
      </c>
      <c r="G37" s="539"/>
      <c r="H37" s="538">
        <v>332.6</v>
      </c>
      <c r="I37" s="537">
        <v>2.7</v>
      </c>
      <c r="J37" s="536">
        <v>335.3</v>
      </c>
      <c r="K37" s="539"/>
      <c r="L37" s="1164"/>
      <c r="M37" s="1164"/>
      <c r="N37" s="1164"/>
    </row>
    <row r="38" spans="2:14" ht="20.100000000000001" customHeight="1">
      <c r="B38" s="465" t="s">
        <v>36</v>
      </c>
      <c r="C38" s="465"/>
      <c r="D38" s="535">
        <v>249</v>
      </c>
      <c r="E38" s="534">
        <v>9.8000000000000007</v>
      </c>
      <c r="F38" s="533">
        <v>258.8</v>
      </c>
      <c r="H38" s="535">
        <v>339.6</v>
      </c>
      <c r="I38" s="534">
        <v>8.1999999999999993</v>
      </c>
      <c r="J38" s="533">
        <v>347.8</v>
      </c>
      <c r="L38" s="1165"/>
      <c r="M38" s="1166"/>
      <c r="N38" s="1166"/>
    </row>
    <row r="39" spans="2:14" ht="9.75" customHeight="1">
      <c r="L39" s="1051"/>
      <c r="M39" s="1051"/>
      <c r="N39" s="1051"/>
    </row>
    <row r="40" spans="2:14" s="1123" customFormat="1" ht="12" customHeight="1">
      <c r="B40" s="1376" t="s">
        <v>1149</v>
      </c>
      <c r="C40" s="1377"/>
      <c r="D40" s="1377"/>
      <c r="E40" s="1377"/>
      <c r="F40" s="1377"/>
      <c r="G40" s="1377"/>
      <c r="H40" s="1377"/>
      <c r="I40" s="1377"/>
      <c r="J40" s="1377"/>
      <c r="K40" s="1146"/>
      <c r="L40" s="1167"/>
      <c r="M40" s="1167"/>
      <c r="N40" s="1167"/>
    </row>
    <row r="41" spans="2:14" s="1123" customFormat="1" ht="12" customHeight="1">
      <c r="B41" s="1377" t="s">
        <v>1150</v>
      </c>
      <c r="C41" s="1377"/>
      <c r="D41" s="1377"/>
      <c r="E41" s="1377"/>
      <c r="F41" s="1377"/>
      <c r="G41" s="1377"/>
      <c r="H41" s="1377"/>
      <c r="I41" s="1377"/>
      <c r="J41" s="1377"/>
      <c r="K41" s="1146"/>
    </row>
    <row r="42" spans="2:14" s="1123" customFormat="1" ht="12" customHeight="1">
      <c r="B42" s="1377" t="s">
        <v>478</v>
      </c>
      <c r="C42" s="1377"/>
      <c r="D42" s="1377"/>
      <c r="E42" s="1377"/>
      <c r="F42" s="1377"/>
      <c r="G42" s="1377"/>
      <c r="H42" s="1377"/>
      <c r="I42" s="1377"/>
      <c r="J42" s="1377"/>
      <c r="K42" s="1146"/>
    </row>
    <row r="43" spans="2:14" ht="20.100000000000001" customHeight="1">
      <c r="B43" s="1354"/>
      <c r="C43" s="1354"/>
      <c r="D43" s="1354"/>
      <c r="E43" s="1354"/>
      <c r="F43" s="1354"/>
      <c r="G43" s="1354"/>
      <c r="H43" s="1354"/>
      <c r="I43" s="1354"/>
      <c r="J43" s="1354"/>
      <c r="K43" s="761"/>
    </row>
  </sheetData>
  <mergeCells count="13">
    <mergeCell ref="D22:F22"/>
    <mergeCell ref="H22:J22"/>
    <mergeCell ref="L22:N22"/>
    <mergeCell ref="B2:J2"/>
    <mergeCell ref="D4:F4"/>
    <mergeCell ref="H4:J4"/>
    <mergeCell ref="L4:N4"/>
    <mergeCell ref="B5:C5"/>
    <mergeCell ref="B23:C23"/>
    <mergeCell ref="B40:J40"/>
    <mergeCell ref="B41:J41"/>
    <mergeCell ref="B42:J42"/>
    <mergeCell ref="B43:J43"/>
  </mergeCells>
  <pageMargins left="0.23622047244094491" right="0.23622047244094491" top="0.74803149606299213" bottom="0.74803149606299213" header="0.31496062992125984" footer="0.31496062992125984"/>
  <pageSetup paperSize="9" scale="80" orientation="portrait" r:id="rId1"/>
  <headerFooter>
    <oddHeader>&amp;L&amp;A</odd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A1:J63"/>
  <sheetViews>
    <sheetView showGridLines="0" view="pageBreakPreview" zoomScaleNormal="100" zoomScaleSheetLayoutView="100" zoomScalePageLayoutView="140" workbookViewId="0">
      <pane xSplit="36345" topLeftCell="O1"/>
      <selection activeCell="B1" sqref="B1"/>
      <selection pane="topRight" activeCell="B81" sqref="B81"/>
    </sheetView>
  </sheetViews>
  <sheetFormatPr defaultColWidth="10.875" defaultRowHeight="20.100000000000001" customHeight="1"/>
  <cols>
    <col min="1" max="1" width="2.875" style="744" customWidth="1"/>
    <col min="2" max="2" width="37" style="744" customWidth="1"/>
    <col min="3" max="7" width="9.75" style="744" customWidth="1"/>
    <col min="8" max="8" width="10.125" style="744" customWidth="1"/>
    <col min="9" max="16384" width="10.875" style="744"/>
  </cols>
  <sheetData>
    <row r="1" spans="1:10" ht="20.100000000000001" customHeight="1">
      <c r="A1" s="1254"/>
    </row>
    <row r="2" spans="1:10" ht="33" customHeight="1">
      <c r="B2" s="1381" t="s">
        <v>498</v>
      </c>
      <c r="C2" s="1381"/>
      <c r="D2" s="1381"/>
      <c r="E2" s="1381"/>
      <c r="F2" s="1381"/>
      <c r="G2" s="1381"/>
      <c r="H2" s="1381"/>
    </row>
    <row r="4" spans="1:10" ht="20.100000000000001" customHeight="1">
      <c r="B4" s="530" t="s">
        <v>45</v>
      </c>
      <c r="C4" s="1369">
        <v>2018</v>
      </c>
      <c r="D4" s="1369"/>
      <c r="E4" s="1369">
        <v>2017</v>
      </c>
      <c r="F4" s="1369"/>
      <c r="G4" s="1369">
        <v>2016</v>
      </c>
      <c r="H4" s="1369"/>
      <c r="I4" s="1321"/>
      <c r="J4" s="1321"/>
    </row>
    <row r="5" spans="1:10" ht="20.100000000000001" customHeight="1">
      <c r="B5" s="582" t="s">
        <v>477</v>
      </c>
      <c r="C5" s="764" t="s">
        <v>466</v>
      </c>
      <c r="D5" s="581" t="s">
        <v>484</v>
      </c>
      <c r="E5" s="764" t="s">
        <v>466</v>
      </c>
      <c r="F5" s="581" t="s">
        <v>484</v>
      </c>
      <c r="G5" s="764" t="s">
        <v>466</v>
      </c>
      <c r="H5" s="581" t="s">
        <v>484</v>
      </c>
    </row>
    <row r="6" spans="1:10" ht="20.100000000000001" customHeight="1">
      <c r="B6" s="400" t="s">
        <v>481</v>
      </c>
      <c r="C6" s="578"/>
      <c r="D6" s="579"/>
      <c r="E6" s="578"/>
      <c r="F6" s="579"/>
      <c r="G6" s="578"/>
      <c r="H6" s="579"/>
    </row>
    <row r="7" spans="1:10" ht="17.25" customHeight="1">
      <c r="B7" s="276" t="s">
        <v>408</v>
      </c>
      <c r="C7" s="18" t="s">
        <v>14</v>
      </c>
      <c r="D7" s="73" t="s">
        <v>14</v>
      </c>
      <c r="E7" s="267">
        <v>6</v>
      </c>
      <c r="F7" s="144" t="s">
        <v>495</v>
      </c>
      <c r="G7" s="267">
        <v>4</v>
      </c>
      <c r="H7" s="144">
        <v>0.9</v>
      </c>
    </row>
    <row r="8" spans="1:10" ht="17.25" customHeight="1">
      <c r="B8" s="276" t="s">
        <v>307</v>
      </c>
      <c r="C8" s="18" t="s">
        <v>14</v>
      </c>
      <c r="D8" s="73" t="s">
        <v>14</v>
      </c>
      <c r="E8" s="267" t="s">
        <v>352</v>
      </c>
      <c r="F8" s="144" t="s">
        <v>352</v>
      </c>
      <c r="G8" s="267" t="s">
        <v>352</v>
      </c>
      <c r="H8" s="144" t="s">
        <v>352</v>
      </c>
    </row>
    <row r="9" spans="1:10" ht="17.25" customHeight="1">
      <c r="B9" s="276" t="s">
        <v>363</v>
      </c>
      <c r="C9" s="18">
        <v>2</v>
      </c>
      <c r="D9" s="73">
        <v>0.5</v>
      </c>
      <c r="E9" s="267">
        <v>19</v>
      </c>
      <c r="F9" s="144" t="s">
        <v>497</v>
      </c>
      <c r="G9" s="267">
        <v>18</v>
      </c>
      <c r="H9" s="144">
        <v>4.5999999999999996</v>
      </c>
    </row>
    <row r="10" spans="1:10" ht="17.25" customHeight="1">
      <c r="B10" s="276" t="s">
        <v>362</v>
      </c>
      <c r="C10" s="18">
        <v>1</v>
      </c>
      <c r="D10" s="73">
        <v>0.4</v>
      </c>
      <c r="E10" s="267">
        <v>2</v>
      </c>
      <c r="F10" s="144">
        <v>0</v>
      </c>
      <c r="G10" s="267">
        <v>2</v>
      </c>
      <c r="H10" s="144">
        <v>0.8</v>
      </c>
    </row>
    <row r="11" spans="1:10" ht="17.25" customHeight="1">
      <c r="B11" s="276" t="s">
        <v>329</v>
      </c>
      <c r="C11" s="18">
        <v>3</v>
      </c>
      <c r="D11" s="73">
        <v>2</v>
      </c>
      <c r="E11" s="267">
        <v>8</v>
      </c>
      <c r="F11" s="144" t="s">
        <v>496</v>
      </c>
      <c r="G11" s="267">
        <v>10</v>
      </c>
      <c r="H11" s="144">
        <v>3.5</v>
      </c>
    </row>
    <row r="12" spans="1:10" ht="17.25" customHeight="1">
      <c r="B12" s="276" t="s">
        <v>320</v>
      </c>
      <c r="C12" s="21" t="s">
        <v>14</v>
      </c>
      <c r="D12" s="560" t="s">
        <v>14</v>
      </c>
      <c r="E12" s="94">
        <v>5</v>
      </c>
      <c r="F12" s="562" t="s">
        <v>495</v>
      </c>
      <c r="G12" s="94">
        <v>5</v>
      </c>
      <c r="H12" s="562">
        <v>1.3</v>
      </c>
    </row>
    <row r="13" spans="1:10" ht="17.25" customHeight="1">
      <c r="B13" s="307" t="s">
        <v>479</v>
      </c>
      <c r="C13" s="306">
        <v>6</v>
      </c>
      <c r="D13" s="553">
        <v>2.9</v>
      </c>
      <c r="E13" s="306">
        <v>40</v>
      </c>
      <c r="F13" s="553" t="s">
        <v>494</v>
      </c>
      <c r="G13" s="306">
        <v>39</v>
      </c>
      <c r="H13" s="553">
        <v>11.1</v>
      </c>
    </row>
    <row r="14" spans="1:10" ht="17.25" customHeight="1">
      <c r="B14" s="400" t="s">
        <v>493</v>
      </c>
      <c r="C14" s="495"/>
      <c r="D14" s="574"/>
      <c r="E14" s="573"/>
      <c r="F14" s="584"/>
      <c r="G14" s="573"/>
      <c r="H14" s="584"/>
    </row>
    <row r="15" spans="1:10" ht="17.25" customHeight="1">
      <c r="B15" s="276" t="s">
        <v>408</v>
      </c>
      <c r="C15" s="18">
        <v>138</v>
      </c>
      <c r="D15" s="73">
        <v>71.400000000000006</v>
      </c>
      <c r="E15" s="267">
        <v>16</v>
      </c>
      <c r="F15" s="144" t="s">
        <v>492</v>
      </c>
      <c r="G15" s="267">
        <v>45</v>
      </c>
      <c r="H15" s="144">
        <v>11.8</v>
      </c>
    </row>
    <row r="16" spans="1:10" ht="17.25" customHeight="1">
      <c r="B16" s="276" t="s">
        <v>307</v>
      </c>
      <c r="C16" s="18">
        <v>26</v>
      </c>
      <c r="D16" s="73">
        <v>3.9</v>
      </c>
      <c r="E16" s="267">
        <v>61</v>
      </c>
      <c r="F16" s="144" t="s">
        <v>491</v>
      </c>
      <c r="G16" s="267">
        <v>111</v>
      </c>
      <c r="H16" s="144">
        <v>27.9</v>
      </c>
    </row>
    <row r="17" spans="2:8" ht="17.25" customHeight="1">
      <c r="B17" s="276" t="s">
        <v>363</v>
      </c>
      <c r="C17" s="18">
        <v>65</v>
      </c>
      <c r="D17" s="73">
        <v>13.7</v>
      </c>
      <c r="E17" s="267">
        <v>67</v>
      </c>
      <c r="F17" s="144" t="s">
        <v>490</v>
      </c>
      <c r="G17" s="267">
        <v>72</v>
      </c>
      <c r="H17" s="144">
        <v>21.3</v>
      </c>
    </row>
    <row r="18" spans="2:8" ht="17.25" customHeight="1">
      <c r="B18" s="276" t="s">
        <v>362</v>
      </c>
      <c r="C18" s="18">
        <v>180</v>
      </c>
      <c r="D18" s="73">
        <v>26.2</v>
      </c>
      <c r="E18" s="267">
        <v>200</v>
      </c>
      <c r="F18" s="144" t="s">
        <v>489</v>
      </c>
      <c r="G18" s="267">
        <v>174</v>
      </c>
      <c r="H18" s="144">
        <v>25.2</v>
      </c>
    </row>
    <row r="19" spans="2:8" ht="17.25" customHeight="1">
      <c r="B19" s="276" t="s">
        <v>329</v>
      </c>
      <c r="C19" s="18">
        <v>50</v>
      </c>
      <c r="D19" s="73">
        <v>21.3</v>
      </c>
      <c r="E19" s="267">
        <v>44</v>
      </c>
      <c r="F19" s="583" t="s">
        <v>488</v>
      </c>
      <c r="G19" s="267">
        <v>46</v>
      </c>
      <c r="H19" s="583">
        <v>28</v>
      </c>
    </row>
    <row r="20" spans="2:8" ht="17.25" customHeight="1">
      <c r="B20" s="276" t="s">
        <v>320</v>
      </c>
      <c r="C20" s="21">
        <v>579</v>
      </c>
      <c r="D20" s="560">
        <v>137.69999999999999</v>
      </c>
      <c r="E20" s="94">
        <v>809</v>
      </c>
      <c r="F20" s="562" t="s">
        <v>487</v>
      </c>
      <c r="G20" s="94">
        <v>421</v>
      </c>
      <c r="H20" s="562">
        <v>116.7</v>
      </c>
    </row>
    <row r="21" spans="2:8" ht="17.25" customHeight="1">
      <c r="B21" s="307" t="s">
        <v>479</v>
      </c>
      <c r="C21" s="306">
        <v>1038</v>
      </c>
      <c r="D21" s="553">
        <v>274.2</v>
      </c>
      <c r="E21" s="306">
        <v>1197</v>
      </c>
      <c r="F21" s="553" t="s">
        <v>486</v>
      </c>
      <c r="G21" s="306">
        <v>869</v>
      </c>
      <c r="H21" s="553">
        <v>230.9</v>
      </c>
    </row>
    <row r="22" spans="2:8" ht="17.25" customHeight="1">
      <c r="B22" s="465" t="s">
        <v>36</v>
      </c>
      <c r="C22" s="498">
        <v>1044</v>
      </c>
      <c r="D22" s="551">
        <v>277.10000000000002</v>
      </c>
      <c r="E22" s="498">
        <v>1237</v>
      </c>
      <c r="F22" s="551" t="s">
        <v>485</v>
      </c>
      <c r="G22" s="498">
        <v>908</v>
      </c>
      <c r="H22" s="551">
        <v>242</v>
      </c>
    </row>
    <row r="24" spans="2:8" ht="20.100000000000001" customHeight="1">
      <c r="B24" s="530" t="s">
        <v>472</v>
      </c>
      <c r="C24" s="1369">
        <v>2015</v>
      </c>
      <c r="D24" s="1369"/>
      <c r="E24" s="1369">
        <v>2014</v>
      </c>
      <c r="F24" s="1369"/>
      <c r="G24" s="1382"/>
      <c r="H24" s="1382"/>
    </row>
    <row r="25" spans="2:8" ht="20.100000000000001" customHeight="1">
      <c r="B25" s="582" t="s">
        <v>477</v>
      </c>
      <c r="C25" s="764" t="s">
        <v>466</v>
      </c>
      <c r="D25" s="581" t="s">
        <v>484</v>
      </c>
      <c r="E25" s="764" t="s">
        <v>466</v>
      </c>
      <c r="F25" s="580" t="s">
        <v>484</v>
      </c>
      <c r="G25" s="1177"/>
      <c r="H25" s="1177"/>
    </row>
    <row r="26" spans="2:8" ht="20.100000000000001" customHeight="1">
      <c r="B26" s="400" t="s">
        <v>481</v>
      </c>
      <c r="C26" s="578"/>
      <c r="D26" s="579"/>
      <c r="E26" s="578"/>
      <c r="F26" s="577"/>
      <c r="G26" s="1178"/>
      <c r="H26" s="1178"/>
    </row>
    <row r="27" spans="2:8" ht="17.25" customHeight="1">
      <c r="B27" s="276" t="s">
        <v>408</v>
      </c>
      <c r="C27" s="267">
        <v>9</v>
      </c>
      <c r="D27" s="144">
        <v>2.5</v>
      </c>
      <c r="E27" s="576">
        <v>11</v>
      </c>
      <c r="F27" s="1173">
        <v>3.2</v>
      </c>
      <c r="G27" s="525"/>
      <c r="H27" s="540"/>
    </row>
    <row r="28" spans="2:8" ht="17.25" customHeight="1">
      <c r="B28" s="276" t="s">
        <v>307</v>
      </c>
      <c r="C28" s="267" t="s">
        <v>14</v>
      </c>
      <c r="D28" s="144" t="s">
        <v>14</v>
      </c>
      <c r="E28" s="272" t="s">
        <v>14</v>
      </c>
      <c r="F28" s="1174" t="s">
        <v>14</v>
      </c>
      <c r="G28" s="525"/>
      <c r="H28" s="540"/>
    </row>
    <row r="29" spans="2:8" ht="17.25" customHeight="1">
      <c r="B29" s="276" t="s">
        <v>363</v>
      </c>
      <c r="C29" s="267">
        <v>24</v>
      </c>
      <c r="D29" s="144">
        <v>6.6</v>
      </c>
      <c r="E29" s="272">
        <v>28</v>
      </c>
      <c r="F29" s="1174">
        <v>7.3</v>
      </c>
      <c r="G29" s="525"/>
      <c r="H29" s="540"/>
    </row>
    <row r="30" spans="2:8" ht="17.25" customHeight="1">
      <c r="B30" s="276" t="s">
        <v>362</v>
      </c>
      <c r="C30" s="267">
        <v>9</v>
      </c>
      <c r="D30" s="144">
        <v>3.2</v>
      </c>
      <c r="E30" s="272">
        <v>17</v>
      </c>
      <c r="F30" s="1174">
        <v>6.5</v>
      </c>
      <c r="G30" s="525"/>
      <c r="H30" s="540"/>
    </row>
    <row r="31" spans="2:8" ht="17.25" customHeight="1">
      <c r="B31" s="276" t="s">
        <v>329</v>
      </c>
      <c r="C31" s="267">
        <v>14</v>
      </c>
      <c r="D31" s="144">
        <v>4.5999999999999996</v>
      </c>
      <c r="E31" s="272">
        <v>12</v>
      </c>
      <c r="F31" s="1174">
        <v>4</v>
      </c>
      <c r="G31" s="525"/>
      <c r="H31" s="540"/>
    </row>
    <row r="32" spans="2:8" ht="17.25" customHeight="1">
      <c r="B32" s="276" t="s">
        <v>320</v>
      </c>
      <c r="C32" s="94">
        <v>7</v>
      </c>
      <c r="D32" s="562">
        <v>2.5</v>
      </c>
      <c r="E32" s="273">
        <v>7</v>
      </c>
      <c r="F32" s="1175">
        <v>2.2999999999999998</v>
      </c>
      <c r="G32" s="525"/>
      <c r="H32" s="540"/>
    </row>
    <row r="33" spans="2:9" ht="17.25" customHeight="1">
      <c r="B33" s="491" t="s">
        <v>479</v>
      </c>
      <c r="C33" s="306">
        <v>63</v>
      </c>
      <c r="D33" s="553">
        <v>19.399999999999999</v>
      </c>
      <c r="E33" s="306">
        <v>75</v>
      </c>
      <c r="F33" s="571">
        <v>23.3</v>
      </c>
      <c r="G33" s="1136"/>
      <c r="H33" s="1164"/>
    </row>
    <row r="34" spans="2:9" ht="17.25" customHeight="1">
      <c r="B34" s="575" t="s">
        <v>483</v>
      </c>
      <c r="C34" s="573"/>
      <c r="D34" s="584"/>
      <c r="E34" s="495"/>
      <c r="F34" s="1176"/>
      <c r="G34" s="1085"/>
      <c r="H34" s="1179"/>
    </row>
    <row r="35" spans="2:9" ht="17.25" customHeight="1">
      <c r="B35" s="276" t="s">
        <v>408</v>
      </c>
      <c r="C35" s="267">
        <v>59</v>
      </c>
      <c r="D35" s="144">
        <v>17.2</v>
      </c>
      <c r="E35" s="272">
        <v>55</v>
      </c>
      <c r="F35" s="1174">
        <v>17.100000000000001</v>
      </c>
      <c r="G35" s="525"/>
      <c r="H35" s="540"/>
    </row>
    <row r="36" spans="2:9" ht="17.25" customHeight="1">
      <c r="B36" s="276" t="s">
        <v>307</v>
      </c>
      <c r="C36" s="267">
        <v>113</v>
      </c>
      <c r="D36" s="144">
        <v>17.399999999999999</v>
      </c>
      <c r="E36" s="272">
        <v>203</v>
      </c>
      <c r="F36" s="1174">
        <v>32.5</v>
      </c>
      <c r="G36" s="525"/>
      <c r="H36" s="540"/>
    </row>
    <row r="37" spans="2:9" ht="17.25" customHeight="1">
      <c r="B37" s="276" t="s">
        <v>363</v>
      </c>
      <c r="C37" s="267">
        <v>56</v>
      </c>
      <c r="D37" s="144">
        <v>14.9</v>
      </c>
      <c r="E37" s="272">
        <v>40</v>
      </c>
      <c r="F37" s="1174">
        <v>12.2</v>
      </c>
      <c r="G37" s="525"/>
      <c r="H37" s="540"/>
    </row>
    <row r="38" spans="2:9" ht="17.25" customHeight="1">
      <c r="B38" s="276" t="s">
        <v>362</v>
      </c>
      <c r="C38" s="267">
        <v>158</v>
      </c>
      <c r="D38" s="144">
        <v>20.5</v>
      </c>
      <c r="E38" s="272">
        <v>135</v>
      </c>
      <c r="F38" s="1174">
        <v>14.4</v>
      </c>
      <c r="G38" s="525"/>
      <c r="H38" s="540"/>
    </row>
    <row r="39" spans="2:9" ht="17.25" customHeight="1">
      <c r="B39" s="276" t="s">
        <v>329</v>
      </c>
      <c r="C39" s="267">
        <v>63</v>
      </c>
      <c r="D39" s="144">
        <v>22.4</v>
      </c>
      <c r="E39" s="272">
        <v>370</v>
      </c>
      <c r="F39" s="1174">
        <v>159.30000000000001</v>
      </c>
      <c r="G39" s="525"/>
      <c r="H39" s="540"/>
    </row>
    <row r="40" spans="2:9" ht="17.25" customHeight="1">
      <c r="B40" s="276" t="s">
        <v>320</v>
      </c>
      <c r="C40" s="94">
        <v>621</v>
      </c>
      <c r="D40" s="562">
        <v>188.1</v>
      </c>
      <c r="E40" s="273">
        <v>778</v>
      </c>
      <c r="F40" s="1175">
        <v>203.2</v>
      </c>
      <c r="G40" s="525"/>
      <c r="H40" s="540"/>
    </row>
    <row r="41" spans="2:9" ht="17.25" customHeight="1">
      <c r="B41" s="307" t="s">
        <v>479</v>
      </c>
      <c r="C41" s="306">
        <v>1070</v>
      </c>
      <c r="D41" s="553">
        <v>280.5</v>
      </c>
      <c r="E41" s="306">
        <v>1581</v>
      </c>
      <c r="F41" s="571">
        <v>438.7</v>
      </c>
      <c r="G41" s="1136"/>
      <c r="H41" s="1164"/>
    </row>
    <row r="42" spans="2:9" ht="17.25" customHeight="1">
      <c r="B42" s="465" t="s">
        <v>36</v>
      </c>
      <c r="C42" s="498">
        <v>1133</v>
      </c>
      <c r="D42" s="551">
        <v>299.89999999999998</v>
      </c>
      <c r="E42" s="498">
        <v>1656</v>
      </c>
      <c r="F42" s="570">
        <v>462</v>
      </c>
      <c r="G42" s="1050"/>
      <c r="H42" s="1165"/>
    </row>
    <row r="43" spans="2:9" ht="9" customHeight="1">
      <c r="G43" s="1051"/>
      <c r="H43" s="1051"/>
    </row>
    <row r="44" spans="2:9" ht="30" customHeight="1">
      <c r="B44" s="1339" t="s">
        <v>482</v>
      </c>
      <c r="C44" s="1339"/>
      <c r="D44" s="1339"/>
      <c r="E44" s="1339"/>
      <c r="F44" s="1339"/>
      <c r="G44" s="1052"/>
      <c r="H44" s="1052"/>
      <c r="I44" s="756"/>
    </row>
    <row r="45" spans="2:9" ht="10.5" customHeight="1">
      <c r="B45" s="1380" t="s">
        <v>1155</v>
      </c>
      <c r="C45" s="1380"/>
      <c r="D45" s="1380"/>
      <c r="E45" s="1380"/>
      <c r="F45" s="1380"/>
      <c r="G45" s="756"/>
      <c r="H45" s="756"/>
      <c r="I45" s="756"/>
    </row>
    <row r="46" spans="2:9" ht="20.100000000000001" customHeight="1">
      <c r="B46" s="756"/>
      <c r="C46" s="756"/>
      <c r="D46" s="756"/>
      <c r="E46" s="756"/>
      <c r="F46" s="756"/>
      <c r="G46" s="756"/>
      <c r="H46" s="756"/>
      <c r="I46" s="756"/>
    </row>
    <row r="63" spans="2:8" s="256" customFormat="1" ht="20.100000000000001" customHeight="1">
      <c r="B63" s="744"/>
      <c r="C63" s="744"/>
      <c r="D63" s="744"/>
      <c r="E63" s="744"/>
      <c r="F63" s="744"/>
      <c r="G63" s="744"/>
      <c r="H63" s="744"/>
    </row>
  </sheetData>
  <mergeCells count="10">
    <mergeCell ref="I4:J4"/>
    <mergeCell ref="C24:D24"/>
    <mergeCell ref="E24:F24"/>
    <mergeCell ref="G24:H24"/>
    <mergeCell ref="B44:F44"/>
    <mergeCell ref="B45:F45"/>
    <mergeCell ref="C4:D4"/>
    <mergeCell ref="E4:F4"/>
    <mergeCell ref="B2:H2"/>
    <mergeCell ref="G4:H4"/>
  </mergeCells>
  <pageMargins left="0.23622047244094491" right="0.23622047244094491" top="0.74803149606299213" bottom="0.74803149606299213" header="0.31496062992125984" footer="0.31496062992125984"/>
  <pageSetup paperSize="9" scale="80" orientation="portrait" r:id="rId1"/>
  <headerFooter>
    <oddHeader>&amp;L&amp;A</oddHead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3E8D"/>
  </sheetPr>
  <dimension ref="B1:H51"/>
  <sheetViews>
    <sheetView showGridLines="0" view="pageBreakPreview" zoomScaleNormal="100" zoomScaleSheetLayoutView="100" zoomScalePageLayoutView="150" workbookViewId="0">
      <selection activeCell="B1" sqref="B1"/>
    </sheetView>
  </sheetViews>
  <sheetFormatPr defaultColWidth="10.875" defaultRowHeight="20.100000000000001" customHeight="1"/>
  <cols>
    <col min="1" max="1" width="1.625" style="744" customWidth="1"/>
    <col min="2" max="2" width="25.125" style="744" customWidth="1"/>
    <col min="3" max="3" width="21.875" style="744" customWidth="1"/>
    <col min="4" max="4" width="22.875" style="744" customWidth="1"/>
    <col min="5" max="5" width="8" style="585" customWidth="1"/>
    <col min="6" max="8" width="6.75" style="744" customWidth="1"/>
    <col min="9" max="16384" width="10.875" style="744"/>
  </cols>
  <sheetData>
    <row r="1" spans="2:8" ht="9" customHeight="1"/>
    <row r="2" spans="2:8" ht="20.100000000000001" customHeight="1">
      <c r="B2" s="1379" t="str">
        <f>UPPER("Interests in pipelines")</f>
        <v>INTERESTS IN PIPELINES</v>
      </c>
      <c r="C2" s="1379"/>
      <c r="D2" s="1379"/>
      <c r="E2" s="1379"/>
      <c r="F2" s="1379"/>
      <c r="G2" s="1379"/>
      <c r="H2" s="1379"/>
    </row>
    <row r="3" spans="2:8" ht="20.100000000000001" customHeight="1">
      <c r="B3" s="256" t="s">
        <v>1156</v>
      </c>
    </row>
    <row r="4" spans="2:8" ht="20.100000000000001" customHeight="1">
      <c r="B4" s="631" t="s">
        <v>867</v>
      </c>
      <c r="C4" s="629"/>
      <c r="D4" s="629"/>
      <c r="E4" s="630"/>
      <c r="F4" s="629"/>
      <c r="G4" s="629"/>
      <c r="H4" s="629"/>
    </row>
    <row r="5" spans="2:8" s="632" customFormat="1" ht="20.100000000000001" customHeight="1">
      <c r="B5" s="1183" t="s">
        <v>587</v>
      </c>
      <c r="C5" s="1183" t="s">
        <v>586</v>
      </c>
      <c r="D5" s="1183" t="s">
        <v>585</v>
      </c>
      <c r="E5" s="1185" t="s">
        <v>584</v>
      </c>
      <c r="F5" s="1185" t="s">
        <v>583</v>
      </c>
      <c r="G5" s="1185" t="s">
        <v>582</v>
      </c>
      <c r="H5" s="1185" t="s">
        <v>473</v>
      </c>
    </row>
    <row r="6" spans="2:8" ht="20.100000000000001" customHeight="1">
      <c r="B6" s="1184" t="s">
        <v>344</v>
      </c>
      <c r="C6" s="597"/>
      <c r="D6" s="596"/>
      <c r="E6" s="595"/>
      <c r="F6" s="595"/>
      <c r="G6" s="595"/>
      <c r="H6" s="1186"/>
    </row>
    <row r="7" spans="2:8" ht="18" customHeight="1">
      <c r="B7" s="283" t="s">
        <v>343</v>
      </c>
      <c r="C7" s="612"/>
      <c r="D7" s="612"/>
      <c r="E7" s="611"/>
      <c r="F7" s="611"/>
      <c r="G7" s="611"/>
      <c r="H7" s="599"/>
    </row>
    <row r="8" spans="2:8" ht="15" customHeight="1">
      <c r="B8" s="610" t="s">
        <v>945</v>
      </c>
      <c r="C8" s="610" t="s">
        <v>581</v>
      </c>
      <c r="D8" s="609" t="s">
        <v>580</v>
      </c>
      <c r="E8" s="628" t="s">
        <v>558</v>
      </c>
      <c r="F8" s="607"/>
      <c r="G8" s="607" t="s">
        <v>946</v>
      </c>
      <c r="H8" s="600"/>
    </row>
    <row r="9" spans="2:8" s="1029" customFormat="1" ht="18" customHeight="1">
      <c r="B9" s="283" t="s">
        <v>340</v>
      </c>
      <c r="C9" s="612"/>
      <c r="D9" s="612"/>
      <c r="E9" s="611"/>
      <c r="F9" s="611"/>
      <c r="G9" s="611"/>
      <c r="H9" s="599"/>
    </row>
    <row r="10" spans="2:8" ht="15" customHeight="1">
      <c r="B10" s="616" t="s">
        <v>579</v>
      </c>
      <c r="C10" s="616" t="s">
        <v>947</v>
      </c>
      <c r="D10" s="615" t="s">
        <v>578</v>
      </c>
      <c r="E10" s="617" t="s">
        <v>577</v>
      </c>
      <c r="F10" s="613"/>
      <c r="G10" s="613" t="s">
        <v>946</v>
      </c>
      <c r="H10" s="600"/>
    </row>
    <row r="11" spans="2:8" ht="15" customHeight="1">
      <c r="B11" s="616" t="s">
        <v>576</v>
      </c>
      <c r="C11" s="616" t="s">
        <v>575</v>
      </c>
      <c r="D11" s="615" t="s">
        <v>574</v>
      </c>
      <c r="E11" s="617" t="s">
        <v>573</v>
      </c>
      <c r="F11" s="613"/>
      <c r="G11" s="613" t="s">
        <v>946</v>
      </c>
      <c r="H11" s="600"/>
    </row>
    <row r="12" spans="2:8" ht="15" customHeight="1">
      <c r="B12" s="616" t="s">
        <v>948</v>
      </c>
      <c r="C12" s="616" t="s">
        <v>572</v>
      </c>
      <c r="D12" s="615" t="s">
        <v>571</v>
      </c>
      <c r="E12" s="617" t="s">
        <v>558</v>
      </c>
      <c r="F12" s="613"/>
      <c r="G12" s="613" t="s">
        <v>946</v>
      </c>
      <c r="H12" s="600"/>
    </row>
    <row r="13" spans="2:8" ht="15" customHeight="1">
      <c r="B13" s="616" t="s">
        <v>570</v>
      </c>
      <c r="C13" s="616" t="s">
        <v>569</v>
      </c>
      <c r="D13" s="615" t="s">
        <v>949</v>
      </c>
      <c r="E13" s="617" t="s">
        <v>950</v>
      </c>
      <c r="F13" s="613"/>
      <c r="G13" s="613" t="s">
        <v>946</v>
      </c>
      <c r="H13" s="600"/>
    </row>
    <row r="14" spans="2:8" ht="15" customHeight="1">
      <c r="B14" s="616" t="s">
        <v>568</v>
      </c>
      <c r="C14" s="616" t="s">
        <v>567</v>
      </c>
      <c r="D14" s="615" t="s">
        <v>566</v>
      </c>
      <c r="E14" s="617" t="s">
        <v>565</v>
      </c>
      <c r="F14" s="613"/>
      <c r="G14" s="613" t="s">
        <v>946</v>
      </c>
      <c r="H14" s="600"/>
    </row>
    <row r="15" spans="2:8" ht="15" customHeight="1">
      <c r="B15" s="627" t="s">
        <v>564</v>
      </c>
      <c r="C15" s="627" t="s">
        <v>563</v>
      </c>
      <c r="D15" s="627" t="s">
        <v>951</v>
      </c>
      <c r="E15" s="626" t="s">
        <v>562</v>
      </c>
      <c r="F15" s="624"/>
      <c r="G15" s="625" t="s">
        <v>946</v>
      </c>
      <c r="H15" s="624"/>
    </row>
    <row r="16" spans="2:8" ht="15" customHeight="1">
      <c r="B16" s="623" t="s">
        <v>561</v>
      </c>
      <c r="C16" s="622" t="s">
        <v>560</v>
      </c>
      <c r="D16" s="621" t="s">
        <v>951</v>
      </c>
      <c r="E16" s="620" t="s">
        <v>558</v>
      </c>
      <c r="F16" s="619"/>
      <c r="G16" s="619" t="s">
        <v>946</v>
      </c>
      <c r="H16" s="619"/>
    </row>
    <row r="17" spans="2:8" s="1029" customFormat="1" ht="18" customHeight="1">
      <c r="B17" s="283" t="s">
        <v>559</v>
      </c>
      <c r="C17" s="612"/>
      <c r="D17" s="612"/>
      <c r="E17" s="611"/>
      <c r="F17" s="611"/>
      <c r="G17" s="611"/>
      <c r="H17" s="599"/>
    </row>
    <row r="18" spans="2:8" ht="15" customHeight="1">
      <c r="B18" s="616" t="s">
        <v>955</v>
      </c>
      <c r="C18" s="616" t="s">
        <v>952</v>
      </c>
      <c r="D18" s="615" t="s">
        <v>555</v>
      </c>
      <c r="E18" s="617" t="s">
        <v>558</v>
      </c>
      <c r="F18" s="613"/>
      <c r="G18" s="613"/>
      <c r="H18" s="600" t="s">
        <v>946</v>
      </c>
    </row>
    <row r="19" spans="2:8" ht="15" customHeight="1">
      <c r="B19" s="616" t="s">
        <v>557</v>
      </c>
      <c r="C19" s="616" t="s">
        <v>556</v>
      </c>
      <c r="D19" s="615" t="s">
        <v>555</v>
      </c>
      <c r="E19" s="617" t="s">
        <v>554</v>
      </c>
      <c r="F19" s="613"/>
      <c r="G19" s="613"/>
      <c r="H19" s="600" t="s">
        <v>946</v>
      </c>
    </row>
    <row r="20" spans="2:8" ht="15" customHeight="1">
      <c r="B20" s="590" t="s">
        <v>553</v>
      </c>
      <c r="C20" s="590" t="s">
        <v>552</v>
      </c>
      <c r="D20" s="589" t="s">
        <v>953</v>
      </c>
      <c r="E20" s="588" t="s">
        <v>954</v>
      </c>
      <c r="F20" s="587"/>
      <c r="G20" s="587"/>
      <c r="H20" s="586" t="s">
        <v>946</v>
      </c>
    </row>
    <row r="21" spans="2:8" s="1029" customFormat="1" ht="18" customHeight="1">
      <c r="B21" s="283" t="s">
        <v>338</v>
      </c>
      <c r="C21" s="612"/>
      <c r="D21" s="612"/>
      <c r="E21" s="611"/>
      <c r="F21" s="611"/>
      <c r="G21" s="611"/>
      <c r="H21" s="599"/>
    </row>
    <row r="22" spans="2:8" ht="15" customHeight="1">
      <c r="B22" s="616" t="s">
        <v>551</v>
      </c>
      <c r="C22" s="616" t="s">
        <v>550</v>
      </c>
      <c r="D22" s="615" t="s">
        <v>549</v>
      </c>
      <c r="E22" s="617" t="s">
        <v>548</v>
      </c>
      <c r="F22" s="613" t="s">
        <v>946</v>
      </c>
      <c r="G22" s="613" t="s">
        <v>946</v>
      </c>
      <c r="H22" s="600"/>
    </row>
    <row r="23" spans="2:8" ht="15" customHeight="1">
      <c r="B23" s="616" t="s">
        <v>547</v>
      </c>
      <c r="C23" s="616" t="s">
        <v>546</v>
      </c>
      <c r="D23" s="615" t="s">
        <v>545</v>
      </c>
      <c r="E23" s="617" t="s">
        <v>956</v>
      </c>
      <c r="F23" s="613"/>
      <c r="G23" s="613" t="s">
        <v>946</v>
      </c>
      <c r="H23" s="600"/>
    </row>
    <row r="24" spans="2:8" ht="26.25" customHeight="1">
      <c r="B24" s="1180" t="s">
        <v>957</v>
      </c>
      <c r="C24" s="616" t="s">
        <v>543</v>
      </c>
      <c r="D24" s="615" t="s">
        <v>545</v>
      </c>
      <c r="E24" s="617" t="s">
        <v>958</v>
      </c>
      <c r="F24" s="613"/>
      <c r="G24" s="613" t="s">
        <v>946</v>
      </c>
      <c r="H24" s="600"/>
    </row>
    <row r="25" spans="2:8" ht="26.25" customHeight="1">
      <c r="B25" s="1180" t="s">
        <v>959</v>
      </c>
      <c r="C25" s="616" t="s">
        <v>544</v>
      </c>
      <c r="D25" s="615" t="s">
        <v>543</v>
      </c>
      <c r="E25" s="617" t="s">
        <v>960</v>
      </c>
      <c r="F25" s="613"/>
      <c r="G25" s="613" t="s">
        <v>946</v>
      </c>
      <c r="H25" s="600"/>
    </row>
    <row r="26" spans="2:8" ht="15" customHeight="1">
      <c r="B26" s="616" t="s">
        <v>542</v>
      </c>
      <c r="C26" s="616" t="s">
        <v>541</v>
      </c>
      <c r="D26" s="615" t="s">
        <v>540</v>
      </c>
      <c r="E26" s="617" t="s">
        <v>961</v>
      </c>
      <c r="F26" s="613"/>
      <c r="G26" s="613" t="s">
        <v>946</v>
      </c>
      <c r="H26" s="600"/>
    </row>
    <row r="27" spans="2:8" ht="15" customHeight="1">
      <c r="B27" s="616" t="s">
        <v>539</v>
      </c>
      <c r="C27" s="616" t="s">
        <v>538</v>
      </c>
      <c r="D27" s="615" t="s">
        <v>535</v>
      </c>
      <c r="E27" s="617" t="s">
        <v>537</v>
      </c>
      <c r="F27" s="613"/>
      <c r="G27" s="613"/>
      <c r="H27" s="600" t="s">
        <v>946</v>
      </c>
    </row>
    <row r="28" spans="2:8" ht="15" customHeight="1">
      <c r="B28" s="590" t="s">
        <v>536</v>
      </c>
      <c r="C28" s="590" t="s">
        <v>535</v>
      </c>
      <c r="D28" s="589" t="s">
        <v>534</v>
      </c>
      <c r="E28" s="588" t="s">
        <v>533</v>
      </c>
      <c r="F28" s="587" t="s">
        <v>946</v>
      </c>
      <c r="G28" s="587"/>
      <c r="H28" s="586" t="s">
        <v>946</v>
      </c>
    </row>
    <row r="29" spans="2:8" ht="20.100000000000001" customHeight="1">
      <c r="B29" s="1184" t="s">
        <v>337</v>
      </c>
      <c r="C29" s="597"/>
      <c r="D29" s="596"/>
      <c r="E29" s="595"/>
      <c r="F29" s="595"/>
      <c r="G29" s="595"/>
      <c r="H29" s="1186"/>
    </row>
    <row r="30" spans="2:8" s="1029" customFormat="1" ht="18" customHeight="1">
      <c r="B30" s="283" t="s">
        <v>335</v>
      </c>
      <c r="C30" s="612"/>
      <c r="D30" s="612"/>
      <c r="E30" s="611"/>
      <c r="F30" s="611"/>
      <c r="G30" s="611"/>
      <c r="H30" s="599"/>
    </row>
    <row r="31" spans="2:8" ht="15" customHeight="1">
      <c r="B31" s="616" t="s">
        <v>532</v>
      </c>
      <c r="C31" s="616" t="s">
        <v>531</v>
      </c>
      <c r="D31" s="615" t="s">
        <v>530</v>
      </c>
      <c r="E31" s="614" t="s">
        <v>529</v>
      </c>
      <c r="F31" s="587" t="s">
        <v>946</v>
      </c>
      <c r="G31" s="587" t="s">
        <v>946</v>
      </c>
      <c r="H31" s="600"/>
    </row>
    <row r="32" spans="2:8" s="1029" customFormat="1" ht="18" customHeight="1">
      <c r="B32" s="283" t="s">
        <v>334</v>
      </c>
      <c r="C32" s="612"/>
      <c r="D32" s="612"/>
      <c r="E32" s="611"/>
      <c r="F32" s="611"/>
      <c r="G32" s="611"/>
      <c r="H32" s="599"/>
    </row>
    <row r="33" spans="2:8" ht="15" customHeight="1">
      <c r="B33" s="610" t="s">
        <v>528</v>
      </c>
      <c r="C33" s="610" t="s">
        <v>527</v>
      </c>
      <c r="D33" s="609" t="s">
        <v>525</v>
      </c>
      <c r="E33" s="608" t="s">
        <v>523</v>
      </c>
      <c r="F33" s="613" t="s">
        <v>946</v>
      </c>
      <c r="G33" s="607"/>
      <c r="H33" s="613" t="s">
        <v>946</v>
      </c>
    </row>
    <row r="34" spans="2:8" ht="15" customHeight="1">
      <c r="B34" s="606" t="s">
        <v>526</v>
      </c>
      <c r="C34" s="606" t="s">
        <v>525</v>
      </c>
      <c r="D34" s="605" t="s">
        <v>524</v>
      </c>
      <c r="E34" s="604" t="s">
        <v>523</v>
      </c>
      <c r="F34" s="587" t="s">
        <v>946</v>
      </c>
      <c r="G34" s="603"/>
      <c r="H34" s="587" t="s">
        <v>946</v>
      </c>
    </row>
    <row r="35" spans="2:8" ht="20.100000000000001" customHeight="1">
      <c r="B35" s="1184" t="s">
        <v>333</v>
      </c>
      <c r="C35" s="597"/>
      <c r="D35" s="596"/>
      <c r="E35" s="595"/>
      <c r="F35" s="595"/>
      <c r="G35" s="595"/>
      <c r="H35" s="1186"/>
    </row>
    <row r="36" spans="2:8" s="1029" customFormat="1" ht="18" customHeight="1">
      <c r="B36" s="283" t="s">
        <v>308</v>
      </c>
      <c r="C36" s="612"/>
      <c r="D36" s="612"/>
      <c r="E36" s="611"/>
      <c r="F36" s="611"/>
      <c r="G36" s="611"/>
      <c r="H36" s="599"/>
    </row>
    <row r="37" spans="2:8" ht="27" customHeight="1">
      <c r="B37" s="601" t="s">
        <v>522</v>
      </c>
      <c r="C37" s="601" t="s">
        <v>521</v>
      </c>
      <c r="D37" s="1182" t="s">
        <v>520</v>
      </c>
      <c r="E37" s="602" t="s">
        <v>519</v>
      </c>
      <c r="F37" s="601"/>
      <c r="G37" s="601"/>
      <c r="H37" s="587" t="s">
        <v>946</v>
      </c>
    </row>
    <row r="38" spans="2:8" ht="20.100000000000001" customHeight="1">
      <c r="B38" s="1184" t="s">
        <v>329</v>
      </c>
      <c r="C38" s="597"/>
      <c r="D38" s="596"/>
      <c r="E38" s="595"/>
      <c r="F38" s="595"/>
      <c r="G38" s="595"/>
      <c r="H38" s="1186"/>
    </row>
    <row r="39" spans="2:8" s="1029" customFormat="1" ht="18" customHeight="1">
      <c r="B39" s="283" t="s">
        <v>328</v>
      </c>
      <c r="C39" s="612"/>
      <c r="D39" s="612"/>
      <c r="E39" s="611"/>
      <c r="F39" s="611"/>
      <c r="G39" s="611"/>
      <c r="H39" s="599"/>
    </row>
    <row r="40" spans="2:8" ht="26.25" customHeight="1">
      <c r="B40" s="590" t="s">
        <v>518</v>
      </c>
      <c r="C40" s="1181" t="s">
        <v>1157</v>
      </c>
      <c r="D40" s="589" t="s">
        <v>962</v>
      </c>
      <c r="E40" s="588" t="s">
        <v>517</v>
      </c>
      <c r="F40" s="587"/>
      <c r="G40" s="587"/>
      <c r="H40" s="587" t="s">
        <v>946</v>
      </c>
    </row>
    <row r="41" spans="2:8" s="1029" customFormat="1" ht="18" customHeight="1">
      <c r="B41" s="283" t="s">
        <v>326</v>
      </c>
      <c r="C41" s="612"/>
      <c r="D41" s="612"/>
      <c r="E41" s="611"/>
      <c r="F41" s="611"/>
      <c r="G41" s="611"/>
      <c r="H41" s="599"/>
    </row>
    <row r="42" spans="2:8" ht="15" customHeight="1">
      <c r="B42" s="110" t="s">
        <v>516</v>
      </c>
      <c r="C42" s="278" t="s">
        <v>515</v>
      </c>
      <c r="D42" s="278" t="s">
        <v>514</v>
      </c>
      <c r="E42" s="598" t="s">
        <v>513</v>
      </c>
      <c r="F42" s="586"/>
      <c r="G42" s="586"/>
      <c r="H42" s="613" t="s">
        <v>946</v>
      </c>
    </row>
    <row r="43" spans="2:8" ht="28.5" customHeight="1">
      <c r="B43" s="590" t="s">
        <v>512</v>
      </c>
      <c r="C43" s="1181" t="s">
        <v>963</v>
      </c>
      <c r="D43" s="589" t="s">
        <v>511</v>
      </c>
      <c r="E43" s="588" t="s">
        <v>510</v>
      </c>
      <c r="F43" s="587"/>
      <c r="G43" s="587"/>
      <c r="H43" s="587" t="s">
        <v>946</v>
      </c>
    </row>
    <row r="44" spans="2:8" ht="20.100000000000001" customHeight="1">
      <c r="B44" s="1184" t="s">
        <v>509</v>
      </c>
      <c r="C44" s="597"/>
      <c r="D44" s="596"/>
      <c r="E44" s="595"/>
      <c r="F44" s="595"/>
      <c r="G44" s="595"/>
      <c r="H44" s="1186"/>
    </row>
    <row r="45" spans="2:8" s="1029" customFormat="1" ht="18" customHeight="1">
      <c r="B45" s="283" t="s">
        <v>319</v>
      </c>
      <c r="C45" s="612"/>
      <c r="D45" s="612"/>
      <c r="E45" s="611"/>
      <c r="F45" s="611"/>
      <c r="G45" s="611"/>
      <c r="H45" s="599"/>
    </row>
    <row r="46" spans="2:8" ht="14.25" customHeight="1">
      <c r="B46" s="593" t="s">
        <v>964</v>
      </c>
      <c r="C46" s="593" t="s">
        <v>507</v>
      </c>
      <c r="D46" s="592" t="s">
        <v>506</v>
      </c>
      <c r="E46" s="594" t="s">
        <v>505</v>
      </c>
      <c r="F46" s="591"/>
      <c r="G46" s="591"/>
      <c r="H46" s="587" t="s">
        <v>946</v>
      </c>
    </row>
    <row r="47" spans="2:8" s="1029" customFormat="1" ht="18" customHeight="1">
      <c r="B47" s="283" t="s">
        <v>315</v>
      </c>
      <c r="C47" s="612"/>
      <c r="D47" s="612"/>
      <c r="E47" s="611"/>
      <c r="F47" s="611"/>
      <c r="G47" s="611"/>
      <c r="H47" s="599"/>
    </row>
    <row r="48" spans="2:8" ht="15" customHeight="1">
      <c r="B48" s="590" t="s">
        <v>504</v>
      </c>
      <c r="C48" s="590" t="s">
        <v>503</v>
      </c>
      <c r="D48" s="589" t="s">
        <v>502</v>
      </c>
      <c r="E48" s="588" t="s">
        <v>501</v>
      </c>
      <c r="F48" s="613" t="s">
        <v>946</v>
      </c>
      <c r="G48" s="587"/>
      <c r="H48" s="613" t="s">
        <v>946</v>
      </c>
    </row>
    <row r="49" spans="2:8" ht="7.5" customHeight="1"/>
    <row r="50" spans="2:8" s="1123" customFormat="1" ht="10.5" customHeight="1">
      <c r="B50" s="1377" t="s">
        <v>500</v>
      </c>
      <c r="C50" s="1377"/>
      <c r="D50" s="1377"/>
      <c r="E50" s="1377"/>
      <c r="F50" s="1377"/>
      <c r="G50" s="1377"/>
      <c r="H50" s="1377"/>
    </row>
    <row r="51" spans="2:8" s="1123" customFormat="1" ht="10.5" customHeight="1">
      <c r="B51" s="1377" t="s">
        <v>499</v>
      </c>
      <c r="C51" s="1377"/>
      <c r="D51" s="1377"/>
      <c r="E51" s="1377"/>
      <c r="F51" s="1377"/>
      <c r="G51" s="1377"/>
      <c r="H51" s="1377"/>
    </row>
  </sheetData>
  <mergeCells count="3">
    <mergeCell ref="B2:H2"/>
    <mergeCell ref="B50:H50"/>
    <mergeCell ref="B51:H51"/>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E"/>
  </sheetPr>
  <dimension ref="A2:G43"/>
  <sheetViews>
    <sheetView showGridLines="0" view="pageBreakPreview" zoomScaleNormal="100" zoomScaleSheetLayoutView="100" zoomScalePageLayoutView="200" workbookViewId="0">
      <selection activeCell="B1" sqref="B1"/>
    </sheetView>
  </sheetViews>
  <sheetFormatPr defaultColWidth="10.875" defaultRowHeight="20.100000000000001" customHeight="1"/>
  <cols>
    <col min="1" max="1" width="5.5" style="744" customWidth="1"/>
    <col min="2" max="2" width="39.625" style="744" customWidth="1"/>
    <col min="3" max="6" width="10.625" style="744" customWidth="1"/>
    <col min="7" max="7" width="10.625" style="1029" customWidth="1"/>
    <col min="8" max="10" width="10.875" style="744"/>
    <col min="11" max="11" width="10.375" style="744" customWidth="1"/>
    <col min="12" max="12" width="0" style="744" hidden="1" customWidth="1"/>
    <col min="13" max="16384" width="10.875" style="744"/>
  </cols>
  <sheetData>
    <row r="2" spans="1:7" ht="20.100000000000001" customHeight="1">
      <c r="B2" s="1300" t="s">
        <v>1216</v>
      </c>
      <c r="C2" s="1300"/>
      <c r="D2" s="1300"/>
      <c r="E2" s="1300"/>
    </row>
    <row r="3" spans="1:7" ht="20.100000000000001" customHeight="1">
      <c r="B3" s="172"/>
      <c r="C3" s="172"/>
      <c r="D3" s="172"/>
    </row>
    <row r="4" spans="1:7" ht="20.100000000000001" customHeight="1">
      <c r="B4" s="1224" t="s">
        <v>13</v>
      </c>
      <c r="C4" s="1225">
        <v>2018</v>
      </c>
      <c r="D4" s="1225">
        <v>2017</v>
      </c>
      <c r="E4" s="1225">
        <v>2016</v>
      </c>
      <c r="F4" s="1226">
        <v>2015</v>
      </c>
      <c r="G4" s="1207"/>
    </row>
    <row r="5" spans="1:7" ht="20.100000000000001" customHeight="1">
      <c r="B5" s="725" t="s">
        <v>1217</v>
      </c>
      <c r="C5" s="289">
        <v>756</v>
      </c>
      <c r="D5" s="770">
        <v>485</v>
      </c>
      <c r="E5" s="267">
        <v>439</v>
      </c>
      <c r="F5" s="267">
        <v>567</v>
      </c>
      <c r="G5" s="525"/>
    </row>
    <row r="6" spans="1:7" ht="20.100000000000001" customHeight="1">
      <c r="B6" s="725" t="s">
        <v>1218</v>
      </c>
      <c r="C6" s="289">
        <v>3539</v>
      </c>
      <c r="D6" s="770">
        <v>797</v>
      </c>
      <c r="E6" s="267">
        <v>1221</v>
      </c>
      <c r="F6" s="267">
        <v>588</v>
      </c>
      <c r="G6" s="525"/>
    </row>
    <row r="7" spans="1:7" ht="20.100000000000001" customHeight="1">
      <c r="B7" s="725" t="s">
        <v>1219</v>
      </c>
      <c r="C7" s="289">
        <v>511</v>
      </c>
      <c r="D7" s="770">
        <v>353</v>
      </c>
      <c r="E7" s="267">
        <v>270</v>
      </c>
      <c r="F7" s="267">
        <v>397</v>
      </c>
      <c r="G7" s="525"/>
    </row>
    <row r="8" spans="1:7" ht="20.100000000000001" customHeight="1">
      <c r="B8" s="725" t="s">
        <v>178</v>
      </c>
      <c r="C8" s="289">
        <v>931</v>
      </c>
      <c r="D8" s="770">
        <v>73</v>
      </c>
      <c r="E8" s="356">
        <v>166</v>
      </c>
      <c r="F8" s="356">
        <v>418</v>
      </c>
      <c r="G8" s="939"/>
    </row>
    <row r="9" spans="1:7" ht="20.100000000000001" customHeight="1">
      <c r="B9" s="725" t="s">
        <v>1220</v>
      </c>
      <c r="C9" s="289">
        <v>-670</v>
      </c>
      <c r="D9" s="770">
        <v>1055</v>
      </c>
      <c r="E9" s="356">
        <v>589</v>
      </c>
      <c r="F9" s="356">
        <v>-360</v>
      </c>
      <c r="G9" s="939"/>
    </row>
    <row r="10" spans="1:7" s="754" customFormat="1" ht="29.25" customHeight="1">
      <c r="B10" s="1227" t="s">
        <v>1221</v>
      </c>
      <c r="C10" s="1228">
        <v>513</v>
      </c>
      <c r="D10" s="1229">
        <v>294</v>
      </c>
      <c r="E10" s="1230">
        <v>176</v>
      </c>
      <c r="F10" s="1230">
        <v>5</v>
      </c>
      <c r="G10" s="352"/>
    </row>
    <row r="11" spans="1:7" s="754" customFormat="1" ht="9" customHeight="1">
      <c r="B11" s="355"/>
      <c r="C11" s="355"/>
      <c r="D11" s="355"/>
      <c r="E11" s="355"/>
      <c r="G11" s="1036"/>
    </row>
    <row r="12" spans="1:7" s="754" customFormat="1" ht="12" customHeight="1">
      <c r="B12" s="1383" t="s">
        <v>1088</v>
      </c>
      <c r="C12" s="1383"/>
      <c r="D12" s="1383"/>
      <c r="E12" s="1383"/>
      <c r="F12" s="1383"/>
      <c r="G12" s="1208"/>
    </row>
    <row r="13" spans="1:7" s="754" customFormat="1" ht="12" customHeight="1">
      <c r="B13" s="1187" t="s">
        <v>1089</v>
      </c>
      <c r="C13" s="169"/>
      <c r="D13" s="169"/>
      <c r="G13" s="1036"/>
    </row>
    <row r="14" spans="1:7" s="754" customFormat="1" ht="12" customHeight="1">
      <c r="B14" s="1188" t="s">
        <v>1090</v>
      </c>
      <c r="C14" s="958"/>
      <c r="D14" s="958"/>
      <c r="E14" s="958"/>
      <c r="G14" s="1036"/>
    </row>
    <row r="15" spans="1:7" s="754" customFormat="1" ht="12" customHeight="1">
      <c r="B15" s="1189" t="s">
        <v>1091</v>
      </c>
      <c r="C15" s="766"/>
      <c r="D15" s="766"/>
      <c r="E15" s="766"/>
      <c r="G15" s="1036"/>
    </row>
    <row r="16" spans="1:7" s="754" customFormat="1" ht="12" customHeight="1">
      <c r="A16" s="765"/>
      <c r="B16" s="1190" t="s">
        <v>1092</v>
      </c>
      <c r="E16" s="765"/>
      <c r="G16" s="1036"/>
    </row>
    <row r="17" spans="2:5" ht="20.100000000000001" customHeight="1">
      <c r="B17" s="269"/>
      <c r="C17" s="269"/>
      <c r="D17" s="269"/>
      <c r="E17" s="269"/>
    </row>
    <row r="43" ht="17.25" customHeight="1"/>
  </sheetData>
  <mergeCells count="2">
    <mergeCell ref="B2:E2"/>
    <mergeCell ref="B12:F12"/>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E"/>
  </sheetPr>
  <dimension ref="B2:G17"/>
  <sheetViews>
    <sheetView showGridLines="0" view="pageBreakPreview" zoomScaleNormal="100" zoomScaleSheetLayoutView="100" zoomScalePageLayoutView="200" workbookViewId="0">
      <selection activeCell="B1" sqref="B1"/>
    </sheetView>
  </sheetViews>
  <sheetFormatPr defaultColWidth="10.875" defaultRowHeight="20.100000000000001" customHeight="1"/>
  <cols>
    <col min="1" max="1" width="5.5" style="744" customWidth="1"/>
    <col min="2" max="2" width="39.375" style="744" customWidth="1"/>
    <col min="3" max="3" width="10.875" style="744"/>
    <col min="4" max="4" width="14.125" style="744" customWidth="1"/>
    <col min="5" max="5" width="12.125" style="744" customWidth="1"/>
    <col min="6" max="6" width="15.625" style="744" bestFit="1" customWidth="1"/>
    <col min="7" max="16384" width="10.875" style="744"/>
  </cols>
  <sheetData>
    <row r="2" spans="2:7" ht="20.100000000000001" customHeight="1">
      <c r="B2" s="1300" t="s">
        <v>896</v>
      </c>
      <c r="C2" s="1300"/>
      <c r="D2" s="1300"/>
      <c r="E2" s="1300"/>
      <c r="F2" s="1300"/>
    </row>
    <row r="4" spans="2:7" ht="25.5" customHeight="1">
      <c r="B4" s="762"/>
      <c r="C4" s="1221" t="s">
        <v>594</v>
      </c>
      <c r="D4" s="1222" t="s">
        <v>1222</v>
      </c>
      <c r="E4" s="1222" t="s">
        <v>1223</v>
      </c>
      <c r="F4" s="1223" t="s">
        <v>593</v>
      </c>
    </row>
    <row r="5" spans="2:7" ht="20.100000000000001" customHeight="1">
      <c r="B5" s="641" t="s">
        <v>592</v>
      </c>
      <c r="C5" s="640" t="s">
        <v>589</v>
      </c>
      <c r="D5" s="639" t="s">
        <v>897</v>
      </c>
      <c r="E5" s="639" t="s">
        <v>898</v>
      </c>
      <c r="F5" s="638" t="s">
        <v>473</v>
      </c>
      <c r="G5" s="34"/>
    </row>
    <row r="6" spans="2:7" ht="20.100000000000001" customHeight="1">
      <c r="B6" s="641" t="s">
        <v>899</v>
      </c>
      <c r="C6" s="640" t="s">
        <v>589</v>
      </c>
      <c r="D6" s="639" t="s">
        <v>897</v>
      </c>
      <c r="E6" s="639" t="s">
        <v>897</v>
      </c>
      <c r="F6" s="638" t="s">
        <v>473</v>
      </c>
      <c r="G6" s="34"/>
    </row>
    <row r="7" spans="2:7" ht="20.100000000000001" customHeight="1">
      <c r="B7" s="641" t="s">
        <v>900</v>
      </c>
      <c r="C7" s="640" t="s">
        <v>589</v>
      </c>
      <c r="D7" s="639" t="s">
        <v>901</v>
      </c>
      <c r="E7" s="639" t="s">
        <v>902</v>
      </c>
      <c r="F7" s="638" t="s">
        <v>591</v>
      </c>
      <c r="G7" s="34"/>
    </row>
    <row r="8" spans="2:7" ht="20.100000000000001" customHeight="1">
      <c r="B8" s="641" t="s">
        <v>903</v>
      </c>
      <c r="C8" s="640" t="s">
        <v>589</v>
      </c>
      <c r="D8" s="639" t="s">
        <v>901</v>
      </c>
      <c r="E8" s="639" t="s">
        <v>904</v>
      </c>
      <c r="F8" s="638" t="s">
        <v>591</v>
      </c>
      <c r="G8" s="34"/>
    </row>
    <row r="9" spans="2:7" ht="20.100000000000001" customHeight="1">
      <c r="B9" s="641" t="s">
        <v>905</v>
      </c>
      <c r="C9" s="640" t="s">
        <v>589</v>
      </c>
      <c r="D9" s="639" t="s">
        <v>906</v>
      </c>
      <c r="E9" s="639" t="s">
        <v>907</v>
      </c>
      <c r="F9" s="638" t="s">
        <v>590</v>
      </c>
      <c r="G9" s="34"/>
    </row>
    <row r="10" spans="2:7" s="633" customFormat="1" ht="20.100000000000001" customHeight="1">
      <c r="B10" s="637" t="s">
        <v>1160</v>
      </c>
      <c r="C10" s="636" t="s">
        <v>589</v>
      </c>
      <c r="D10" s="635" t="s">
        <v>898</v>
      </c>
      <c r="E10" s="635" t="s">
        <v>898</v>
      </c>
      <c r="F10" s="634" t="s">
        <v>473</v>
      </c>
    </row>
    <row r="11" spans="2:7" ht="20.100000000000001" customHeight="1">
      <c r="B11" s="1384" t="s">
        <v>588</v>
      </c>
      <c r="C11" s="1384"/>
      <c r="D11" s="1384"/>
      <c r="E11" s="1384"/>
      <c r="F11" s="1384"/>
    </row>
    <row r="14" spans="2:7" ht="20.100000000000001" customHeight="1">
      <c r="B14" s="236"/>
    </row>
    <row r="17" spans="7:7" ht="20.100000000000001" customHeight="1">
      <c r="G17" s="744" t="s">
        <v>19</v>
      </c>
    </row>
  </sheetData>
  <mergeCells count="2">
    <mergeCell ref="B2:F2"/>
    <mergeCell ref="B11:F11"/>
  </mergeCells>
  <pageMargins left="0.23622047244094491" right="0.23622047244094491" top="0.74803149606299213" bottom="0.74803149606299213" header="0.31496062992125984" footer="0.31496062992125984"/>
  <pageSetup paperSize="9" scale="80" orientation="portrait" r:id="rId1"/>
  <headerFooter>
    <oddHeader>&amp;L&amp;A</oddHead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E"/>
  </sheetPr>
  <dimension ref="B2:M23"/>
  <sheetViews>
    <sheetView showGridLines="0" view="pageBreakPreview" zoomScaleNormal="100" zoomScaleSheetLayoutView="100" zoomScalePageLayoutView="180" workbookViewId="0">
      <selection activeCell="G15" sqref="G15"/>
    </sheetView>
  </sheetViews>
  <sheetFormatPr defaultColWidth="10.875" defaultRowHeight="20.100000000000001" customHeight="1"/>
  <cols>
    <col min="1" max="1" width="5.5" style="744" customWidth="1"/>
    <col min="2" max="2" width="35.625" style="744" customWidth="1"/>
    <col min="3" max="4" width="10.875" style="744" customWidth="1"/>
    <col min="5" max="254" width="10.875" style="744"/>
    <col min="255" max="255" width="5.5" style="744" customWidth="1"/>
    <col min="256" max="256" width="39.375" style="744" customWidth="1"/>
    <col min="257" max="258" width="10.875" style="744" customWidth="1"/>
    <col min="259" max="510" width="10.875" style="744"/>
    <col min="511" max="511" width="5.5" style="744" customWidth="1"/>
    <col min="512" max="512" width="39.375" style="744" customWidth="1"/>
    <col min="513" max="514" width="10.875" style="744" customWidth="1"/>
    <col min="515" max="766" width="10.875" style="744"/>
    <col min="767" max="767" width="5.5" style="744" customWidth="1"/>
    <col min="768" max="768" width="39.375" style="744" customWidth="1"/>
    <col min="769" max="770" width="10.875" style="744" customWidth="1"/>
    <col min="771" max="1022" width="10.875" style="744"/>
    <col min="1023" max="1023" width="5.5" style="744" customWidth="1"/>
    <col min="1024" max="1024" width="39.375" style="744" customWidth="1"/>
    <col min="1025" max="1026" width="10.875" style="744" customWidth="1"/>
    <col min="1027" max="1278" width="10.875" style="744"/>
    <col min="1279" max="1279" width="5.5" style="744" customWidth="1"/>
    <col min="1280" max="1280" width="39.375" style="744" customWidth="1"/>
    <col min="1281" max="1282" width="10.875" style="744" customWidth="1"/>
    <col min="1283" max="1534" width="10.875" style="744"/>
    <col min="1535" max="1535" width="5.5" style="744" customWidth="1"/>
    <col min="1536" max="1536" width="39.375" style="744" customWidth="1"/>
    <col min="1537" max="1538" width="10.875" style="744" customWidth="1"/>
    <col min="1539" max="1790" width="10.875" style="744"/>
    <col min="1791" max="1791" width="5.5" style="744" customWidth="1"/>
    <col min="1792" max="1792" width="39.375" style="744" customWidth="1"/>
    <col min="1793" max="1794" width="10.875" style="744" customWidth="1"/>
    <col min="1795" max="2046" width="10.875" style="744"/>
    <col min="2047" max="2047" width="5.5" style="744" customWidth="1"/>
    <col min="2048" max="2048" width="39.375" style="744" customWidth="1"/>
    <col min="2049" max="2050" width="10.875" style="744" customWidth="1"/>
    <col min="2051" max="2302" width="10.875" style="744"/>
    <col min="2303" max="2303" width="5.5" style="744" customWidth="1"/>
    <col min="2304" max="2304" width="39.375" style="744" customWidth="1"/>
    <col min="2305" max="2306" width="10.875" style="744" customWidth="1"/>
    <col min="2307" max="2558" width="10.875" style="744"/>
    <col min="2559" max="2559" width="5.5" style="744" customWidth="1"/>
    <col min="2560" max="2560" width="39.375" style="744" customWidth="1"/>
    <col min="2561" max="2562" width="10.875" style="744" customWidth="1"/>
    <col min="2563" max="2814" width="10.875" style="744"/>
    <col min="2815" max="2815" width="5.5" style="744" customWidth="1"/>
    <col min="2816" max="2816" width="39.375" style="744" customWidth="1"/>
    <col min="2817" max="2818" width="10.875" style="744" customWidth="1"/>
    <col min="2819" max="3070" width="10.875" style="744"/>
    <col min="3071" max="3071" width="5.5" style="744" customWidth="1"/>
    <col min="3072" max="3072" width="39.375" style="744" customWidth="1"/>
    <col min="3073" max="3074" width="10.875" style="744" customWidth="1"/>
    <col min="3075" max="3326" width="10.875" style="744"/>
    <col min="3327" max="3327" width="5.5" style="744" customWidth="1"/>
    <col min="3328" max="3328" width="39.375" style="744" customWidth="1"/>
    <col min="3329" max="3330" width="10.875" style="744" customWidth="1"/>
    <col min="3331" max="3582" width="10.875" style="744"/>
    <col min="3583" max="3583" width="5.5" style="744" customWidth="1"/>
    <col min="3584" max="3584" width="39.375" style="744" customWidth="1"/>
    <col min="3585" max="3586" width="10.875" style="744" customWidth="1"/>
    <col min="3587" max="3838" width="10.875" style="744"/>
    <col min="3839" max="3839" width="5.5" style="744" customWidth="1"/>
    <col min="3840" max="3840" width="39.375" style="744" customWidth="1"/>
    <col min="3841" max="3842" width="10.875" style="744" customWidth="1"/>
    <col min="3843" max="4094" width="10.875" style="744"/>
    <col min="4095" max="4095" width="5.5" style="744" customWidth="1"/>
    <col min="4096" max="4096" width="39.375" style="744" customWidth="1"/>
    <col min="4097" max="4098" width="10.875" style="744" customWidth="1"/>
    <col min="4099" max="4350" width="10.875" style="744"/>
    <col min="4351" max="4351" width="5.5" style="744" customWidth="1"/>
    <col min="4352" max="4352" width="39.375" style="744" customWidth="1"/>
    <col min="4353" max="4354" width="10.875" style="744" customWidth="1"/>
    <col min="4355" max="4606" width="10.875" style="744"/>
    <col min="4607" max="4607" width="5.5" style="744" customWidth="1"/>
    <col min="4608" max="4608" width="39.375" style="744" customWidth="1"/>
    <col min="4609" max="4610" width="10.875" style="744" customWidth="1"/>
    <col min="4611" max="4862" width="10.875" style="744"/>
    <col min="4863" max="4863" width="5.5" style="744" customWidth="1"/>
    <col min="4864" max="4864" width="39.375" style="744" customWidth="1"/>
    <col min="4865" max="4866" width="10.875" style="744" customWidth="1"/>
    <col min="4867" max="5118" width="10.875" style="744"/>
    <col min="5119" max="5119" width="5.5" style="744" customWidth="1"/>
    <col min="5120" max="5120" width="39.375" style="744" customWidth="1"/>
    <col min="5121" max="5122" width="10.875" style="744" customWidth="1"/>
    <col min="5123" max="5374" width="10.875" style="744"/>
    <col min="5375" max="5375" width="5.5" style="744" customWidth="1"/>
    <col min="5376" max="5376" width="39.375" style="744" customWidth="1"/>
    <col min="5377" max="5378" width="10.875" style="744" customWidth="1"/>
    <col min="5379" max="5630" width="10.875" style="744"/>
    <col min="5631" max="5631" width="5.5" style="744" customWidth="1"/>
    <col min="5632" max="5632" width="39.375" style="744" customWidth="1"/>
    <col min="5633" max="5634" width="10.875" style="744" customWidth="1"/>
    <col min="5635" max="5886" width="10.875" style="744"/>
    <col min="5887" max="5887" width="5.5" style="744" customWidth="1"/>
    <col min="5888" max="5888" width="39.375" style="744" customWidth="1"/>
    <col min="5889" max="5890" width="10.875" style="744" customWidth="1"/>
    <col min="5891" max="6142" width="10.875" style="744"/>
    <col min="6143" max="6143" width="5.5" style="744" customWidth="1"/>
    <col min="6144" max="6144" width="39.375" style="744" customWidth="1"/>
    <col min="6145" max="6146" width="10.875" style="744" customWidth="1"/>
    <col min="6147" max="6398" width="10.875" style="744"/>
    <col min="6399" max="6399" width="5.5" style="744" customWidth="1"/>
    <col min="6400" max="6400" width="39.375" style="744" customWidth="1"/>
    <col min="6401" max="6402" width="10.875" style="744" customWidth="1"/>
    <col min="6403" max="6654" width="10.875" style="744"/>
    <col min="6655" max="6655" width="5.5" style="744" customWidth="1"/>
    <col min="6656" max="6656" width="39.375" style="744" customWidth="1"/>
    <col min="6657" max="6658" width="10.875" style="744" customWidth="1"/>
    <col min="6659" max="6910" width="10.875" style="744"/>
    <col min="6911" max="6911" width="5.5" style="744" customWidth="1"/>
    <col min="6912" max="6912" width="39.375" style="744" customWidth="1"/>
    <col min="6913" max="6914" width="10.875" style="744" customWidth="1"/>
    <col min="6915" max="7166" width="10.875" style="744"/>
    <col min="7167" max="7167" width="5.5" style="744" customWidth="1"/>
    <col min="7168" max="7168" width="39.375" style="744" customWidth="1"/>
    <col min="7169" max="7170" width="10.875" style="744" customWidth="1"/>
    <col min="7171" max="7422" width="10.875" style="744"/>
    <col min="7423" max="7423" width="5.5" style="744" customWidth="1"/>
    <col min="7424" max="7424" width="39.375" style="744" customWidth="1"/>
    <col min="7425" max="7426" width="10.875" style="744" customWidth="1"/>
    <col min="7427" max="7678" width="10.875" style="744"/>
    <col min="7679" max="7679" width="5.5" style="744" customWidth="1"/>
    <col min="7680" max="7680" width="39.375" style="744" customWidth="1"/>
    <col min="7681" max="7682" width="10.875" style="744" customWidth="1"/>
    <col min="7683" max="7934" width="10.875" style="744"/>
    <col min="7935" max="7935" width="5.5" style="744" customWidth="1"/>
    <col min="7936" max="7936" width="39.375" style="744" customWidth="1"/>
    <col min="7937" max="7938" width="10.875" style="744" customWidth="1"/>
    <col min="7939" max="8190" width="10.875" style="744"/>
    <col min="8191" max="8191" width="5.5" style="744" customWidth="1"/>
    <col min="8192" max="8192" width="39.375" style="744" customWidth="1"/>
    <col min="8193" max="8194" width="10.875" style="744" customWidth="1"/>
    <col min="8195" max="8446" width="10.875" style="744"/>
    <col min="8447" max="8447" width="5.5" style="744" customWidth="1"/>
    <col min="8448" max="8448" width="39.375" style="744" customWidth="1"/>
    <col min="8449" max="8450" width="10.875" style="744" customWidth="1"/>
    <col min="8451" max="8702" width="10.875" style="744"/>
    <col min="8703" max="8703" width="5.5" style="744" customWidth="1"/>
    <col min="8704" max="8704" width="39.375" style="744" customWidth="1"/>
    <col min="8705" max="8706" width="10.875" style="744" customWidth="1"/>
    <col min="8707" max="8958" width="10.875" style="744"/>
    <col min="8959" max="8959" width="5.5" style="744" customWidth="1"/>
    <col min="8960" max="8960" width="39.375" style="744" customWidth="1"/>
    <col min="8961" max="8962" width="10.875" style="744" customWidth="1"/>
    <col min="8963" max="9214" width="10.875" style="744"/>
    <col min="9215" max="9215" width="5.5" style="744" customWidth="1"/>
    <col min="9216" max="9216" width="39.375" style="744" customWidth="1"/>
    <col min="9217" max="9218" width="10.875" style="744" customWidth="1"/>
    <col min="9219" max="9470" width="10.875" style="744"/>
    <col min="9471" max="9471" width="5.5" style="744" customWidth="1"/>
    <col min="9472" max="9472" width="39.375" style="744" customWidth="1"/>
    <col min="9473" max="9474" width="10.875" style="744" customWidth="1"/>
    <col min="9475" max="9726" width="10.875" style="744"/>
    <col min="9727" max="9727" width="5.5" style="744" customWidth="1"/>
    <col min="9728" max="9728" width="39.375" style="744" customWidth="1"/>
    <col min="9729" max="9730" width="10.875" style="744" customWidth="1"/>
    <col min="9731" max="9982" width="10.875" style="744"/>
    <col min="9983" max="9983" width="5.5" style="744" customWidth="1"/>
    <col min="9984" max="9984" width="39.375" style="744" customWidth="1"/>
    <col min="9985" max="9986" width="10.875" style="744" customWidth="1"/>
    <col min="9987" max="10238" width="10.875" style="744"/>
    <col min="10239" max="10239" width="5.5" style="744" customWidth="1"/>
    <col min="10240" max="10240" width="39.375" style="744" customWidth="1"/>
    <col min="10241" max="10242" width="10.875" style="744" customWidth="1"/>
    <col min="10243" max="10494" width="10.875" style="744"/>
    <col min="10495" max="10495" width="5.5" style="744" customWidth="1"/>
    <col min="10496" max="10496" width="39.375" style="744" customWidth="1"/>
    <col min="10497" max="10498" width="10.875" style="744" customWidth="1"/>
    <col min="10499" max="10750" width="10.875" style="744"/>
    <col min="10751" max="10751" width="5.5" style="744" customWidth="1"/>
    <col min="10752" max="10752" width="39.375" style="744" customWidth="1"/>
    <col min="10753" max="10754" width="10.875" style="744" customWidth="1"/>
    <col min="10755" max="11006" width="10.875" style="744"/>
    <col min="11007" max="11007" width="5.5" style="744" customWidth="1"/>
    <col min="11008" max="11008" width="39.375" style="744" customWidth="1"/>
    <col min="11009" max="11010" width="10.875" style="744" customWidth="1"/>
    <col min="11011" max="11262" width="10.875" style="744"/>
    <col min="11263" max="11263" width="5.5" style="744" customWidth="1"/>
    <col min="11264" max="11264" width="39.375" style="744" customWidth="1"/>
    <col min="11265" max="11266" width="10.875" style="744" customWidth="1"/>
    <col min="11267" max="11518" width="10.875" style="744"/>
    <col min="11519" max="11519" width="5.5" style="744" customWidth="1"/>
    <col min="11520" max="11520" width="39.375" style="744" customWidth="1"/>
    <col min="11521" max="11522" width="10.875" style="744" customWidth="1"/>
    <col min="11523" max="11774" width="10.875" style="744"/>
    <col min="11775" max="11775" width="5.5" style="744" customWidth="1"/>
    <col min="11776" max="11776" width="39.375" style="744" customWidth="1"/>
    <col min="11777" max="11778" width="10.875" style="744" customWidth="1"/>
    <col min="11779" max="12030" width="10.875" style="744"/>
    <col min="12031" max="12031" width="5.5" style="744" customWidth="1"/>
    <col min="12032" max="12032" width="39.375" style="744" customWidth="1"/>
    <col min="12033" max="12034" width="10.875" style="744" customWidth="1"/>
    <col min="12035" max="12286" width="10.875" style="744"/>
    <col min="12287" max="12287" width="5.5" style="744" customWidth="1"/>
    <col min="12288" max="12288" width="39.375" style="744" customWidth="1"/>
    <col min="12289" max="12290" width="10.875" style="744" customWidth="1"/>
    <col min="12291" max="12542" width="10.875" style="744"/>
    <col min="12543" max="12543" width="5.5" style="744" customWidth="1"/>
    <col min="12544" max="12544" width="39.375" style="744" customWidth="1"/>
    <col min="12545" max="12546" width="10.875" style="744" customWidth="1"/>
    <col min="12547" max="12798" width="10.875" style="744"/>
    <col min="12799" max="12799" width="5.5" style="744" customWidth="1"/>
    <col min="12800" max="12800" width="39.375" style="744" customWidth="1"/>
    <col min="12801" max="12802" width="10.875" style="744" customWidth="1"/>
    <col min="12803" max="13054" width="10.875" style="744"/>
    <col min="13055" max="13055" width="5.5" style="744" customWidth="1"/>
    <col min="13056" max="13056" width="39.375" style="744" customWidth="1"/>
    <col min="13057" max="13058" width="10.875" style="744" customWidth="1"/>
    <col min="13059" max="13310" width="10.875" style="744"/>
    <col min="13311" max="13311" width="5.5" style="744" customWidth="1"/>
    <col min="13312" max="13312" width="39.375" style="744" customWidth="1"/>
    <col min="13313" max="13314" width="10.875" style="744" customWidth="1"/>
    <col min="13315" max="13566" width="10.875" style="744"/>
    <col min="13567" max="13567" width="5.5" style="744" customWidth="1"/>
    <col min="13568" max="13568" width="39.375" style="744" customWidth="1"/>
    <col min="13569" max="13570" width="10.875" style="744" customWidth="1"/>
    <col min="13571" max="13822" width="10.875" style="744"/>
    <col min="13823" max="13823" width="5.5" style="744" customWidth="1"/>
    <col min="13824" max="13824" width="39.375" style="744" customWidth="1"/>
    <col min="13825" max="13826" width="10.875" style="744" customWidth="1"/>
    <col min="13827" max="14078" width="10.875" style="744"/>
    <col min="14079" max="14079" width="5.5" style="744" customWidth="1"/>
    <col min="14080" max="14080" width="39.375" style="744" customWidth="1"/>
    <col min="14081" max="14082" width="10.875" style="744" customWidth="1"/>
    <col min="14083" max="14334" width="10.875" style="744"/>
    <col min="14335" max="14335" width="5.5" style="744" customWidth="1"/>
    <col min="14336" max="14336" width="39.375" style="744" customWidth="1"/>
    <col min="14337" max="14338" width="10.875" style="744" customWidth="1"/>
    <col min="14339" max="14590" width="10.875" style="744"/>
    <col min="14591" max="14591" width="5.5" style="744" customWidth="1"/>
    <col min="14592" max="14592" width="39.375" style="744" customWidth="1"/>
    <col min="14593" max="14594" width="10.875" style="744" customWidth="1"/>
    <col min="14595" max="14846" width="10.875" style="744"/>
    <col min="14847" max="14847" width="5.5" style="744" customWidth="1"/>
    <col min="14848" max="14848" width="39.375" style="744" customWidth="1"/>
    <col min="14849" max="14850" width="10.875" style="744" customWidth="1"/>
    <col min="14851" max="15102" width="10.875" style="744"/>
    <col min="15103" max="15103" width="5.5" style="744" customWidth="1"/>
    <col min="15104" max="15104" width="39.375" style="744" customWidth="1"/>
    <col min="15105" max="15106" width="10.875" style="744" customWidth="1"/>
    <col min="15107" max="15358" width="10.875" style="744"/>
    <col min="15359" max="15359" width="5.5" style="744" customWidth="1"/>
    <col min="15360" max="15360" width="39.375" style="744" customWidth="1"/>
    <col min="15361" max="15362" width="10.875" style="744" customWidth="1"/>
    <col min="15363" max="15614" width="10.875" style="744"/>
    <col min="15615" max="15615" width="5.5" style="744" customWidth="1"/>
    <col min="15616" max="15616" width="39.375" style="744" customWidth="1"/>
    <col min="15617" max="15618" width="10.875" style="744" customWidth="1"/>
    <col min="15619" max="15870" width="10.875" style="744"/>
    <col min="15871" max="15871" width="5.5" style="744" customWidth="1"/>
    <col min="15872" max="15872" width="39.375" style="744" customWidth="1"/>
    <col min="15873" max="15874" width="10.875" style="744" customWidth="1"/>
    <col min="15875" max="16126" width="10.875" style="744"/>
    <col min="16127" max="16127" width="5.5" style="744" customWidth="1"/>
    <col min="16128" max="16128" width="39.375" style="744" customWidth="1"/>
    <col min="16129" max="16130" width="10.875" style="744" customWidth="1"/>
    <col min="16131" max="16384" width="10.875" style="744"/>
  </cols>
  <sheetData>
    <row r="2" spans="2:13" ht="20.100000000000001" customHeight="1">
      <c r="B2" s="1322" t="s">
        <v>908</v>
      </c>
      <c r="C2" s="1322"/>
      <c r="D2" s="1322"/>
      <c r="E2" s="1322"/>
      <c r="F2" s="1322"/>
      <c r="G2" s="1322"/>
      <c r="H2" s="1032"/>
      <c r="I2" s="1032"/>
      <c r="J2" s="1032"/>
      <c r="K2" s="1032"/>
      <c r="L2" s="1032"/>
      <c r="M2" s="1032"/>
    </row>
    <row r="4" spans="2:13" ht="20.100000000000001" customHeight="1">
      <c r="B4" s="1219" t="s">
        <v>909</v>
      </c>
      <c r="C4" s="1216">
        <v>2018</v>
      </c>
      <c r="D4" s="1216">
        <v>2017</v>
      </c>
      <c r="E4" s="1217">
        <v>2016</v>
      </c>
      <c r="F4" s="1217">
        <v>2015</v>
      </c>
      <c r="G4" s="1220" t="s">
        <v>910</v>
      </c>
    </row>
    <row r="5" spans="2:13" ht="20.100000000000001" customHeight="1">
      <c r="B5" s="276" t="s">
        <v>602</v>
      </c>
      <c r="C5" s="642">
        <v>2950</v>
      </c>
      <c r="D5" s="644">
        <v>3049</v>
      </c>
      <c r="E5" s="644">
        <v>2783</v>
      </c>
      <c r="F5" s="644">
        <v>3068</v>
      </c>
      <c r="G5" s="643">
        <v>3105</v>
      </c>
    </row>
    <row r="6" spans="2:13" ht="20.100000000000001" customHeight="1">
      <c r="B6" s="276" t="s">
        <v>911</v>
      </c>
      <c r="C6" s="289" t="s">
        <v>14</v>
      </c>
      <c r="D6" s="88">
        <v>2584</v>
      </c>
      <c r="E6" s="88">
        <v>3125</v>
      </c>
      <c r="F6" s="88">
        <v>2990</v>
      </c>
      <c r="G6" s="36">
        <v>2901</v>
      </c>
    </row>
    <row r="7" spans="2:13" ht="20.100000000000001" customHeight="1">
      <c r="B7" s="276" t="s">
        <v>508</v>
      </c>
      <c r="C7" s="642">
        <v>1345</v>
      </c>
      <c r="D7" s="267">
        <v>1495</v>
      </c>
      <c r="E7" s="267">
        <v>1274</v>
      </c>
      <c r="F7" s="267">
        <v>103</v>
      </c>
      <c r="G7" s="272" t="s">
        <v>14</v>
      </c>
    </row>
    <row r="8" spans="2:13" ht="20.100000000000001" customHeight="1">
      <c r="B8" s="276" t="s">
        <v>601</v>
      </c>
      <c r="C8" s="642">
        <v>1324</v>
      </c>
      <c r="D8" s="88">
        <v>1262</v>
      </c>
      <c r="E8" s="88">
        <v>1313</v>
      </c>
      <c r="F8" s="88">
        <v>1237</v>
      </c>
      <c r="G8" s="36">
        <v>1277</v>
      </c>
    </row>
    <row r="9" spans="2:13" ht="20.100000000000001" customHeight="1">
      <c r="B9" s="276" t="s">
        <v>600</v>
      </c>
      <c r="C9" s="642">
        <v>909</v>
      </c>
      <c r="D9" s="88">
        <v>915</v>
      </c>
      <c r="E9" s="88">
        <v>887</v>
      </c>
      <c r="F9" s="88">
        <v>932</v>
      </c>
      <c r="G9" s="36">
        <v>937</v>
      </c>
    </row>
    <row r="10" spans="2:13" ht="20.100000000000001" customHeight="1">
      <c r="B10" s="276" t="s">
        <v>599</v>
      </c>
      <c r="C10" s="642">
        <v>851</v>
      </c>
      <c r="D10" s="88">
        <v>714</v>
      </c>
      <c r="E10" s="88">
        <v>849</v>
      </c>
      <c r="F10" s="88">
        <v>731</v>
      </c>
      <c r="G10" s="36">
        <v>658</v>
      </c>
    </row>
    <row r="11" spans="2:13" ht="20.100000000000001" customHeight="1">
      <c r="B11" s="276" t="s">
        <v>598</v>
      </c>
      <c r="C11" s="289">
        <v>551</v>
      </c>
      <c r="D11" s="267">
        <v>489</v>
      </c>
      <c r="E11" s="267">
        <v>91</v>
      </c>
      <c r="F11" s="267" t="s">
        <v>14</v>
      </c>
      <c r="G11" s="279">
        <v>44</v>
      </c>
    </row>
    <row r="12" spans="2:13" ht="20.100000000000001" customHeight="1">
      <c r="B12" s="276" t="s">
        <v>912</v>
      </c>
      <c r="C12" s="642">
        <v>456</v>
      </c>
      <c r="D12" s="88">
        <v>368</v>
      </c>
      <c r="E12" s="88">
        <v>371</v>
      </c>
      <c r="F12" s="88">
        <v>336</v>
      </c>
      <c r="G12" s="36">
        <v>344</v>
      </c>
    </row>
    <row r="13" spans="2:13" ht="20.100000000000001" customHeight="1">
      <c r="B13" s="276" t="s">
        <v>913</v>
      </c>
      <c r="C13" s="642">
        <v>270</v>
      </c>
      <c r="D13" s="88">
        <v>281</v>
      </c>
      <c r="E13" s="88">
        <v>294</v>
      </c>
      <c r="F13" s="88">
        <v>289</v>
      </c>
      <c r="G13" s="36">
        <v>290</v>
      </c>
    </row>
    <row r="14" spans="2:13" ht="20.100000000000001" customHeight="1">
      <c r="B14" s="276" t="s">
        <v>914</v>
      </c>
      <c r="C14" s="289">
        <v>2212</v>
      </c>
      <c r="D14" s="267">
        <v>41</v>
      </c>
      <c r="E14" s="267" t="s">
        <v>14</v>
      </c>
      <c r="F14" s="267" t="s">
        <v>14</v>
      </c>
      <c r="G14" s="279" t="s">
        <v>14</v>
      </c>
    </row>
    <row r="15" spans="2:13" s="1029" customFormat="1" ht="20.100000000000001" customHeight="1">
      <c r="B15" s="276" t="s">
        <v>597</v>
      </c>
      <c r="C15" s="289" t="s">
        <v>14</v>
      </c>
      <c r="D15" s="267" t="s">
        <v>14</v>
      </c>
      <c r="E15" s="267" t="s">
        <v>14</v>
      </c>
      <c r="F15" s="267">
        <v>529</v>
      </c>
      <c r="G15" s="279">
        <v>2590</v>
      </c>
    </row>
    <row r="16" spans="2:13" s="1029" customFormat="1" ht="20.100000000000001" customHeight="1">
      <c r="B16" s="276" t="s">
        <v>915</v>
      </c>
      <c r="C16" s="289">
        <v>31</v>
      </c>
      <c r="D16" s="267" t="s">
        <v>14</v>
      </c>
      <c r="E16" s="267" t="s">
        <v>14</v>
      </c>
      <c r="F16" s="267" t="s">
        <v>14</v>
      </c>
      <c r="G16" s="279" t="s">
        <v>14</v>
      </c>
    </row>
    <row r="17" spans="2:13" s="1029" customFormat="1" ht="20.100000000000001" customHeight="1">
      <c r="B17" s="278" t="s">
        <v>1158</v>
      </c>
      <c r="C17" s="290">
        <v>171</v>
      </c>
      <c r="D17" s="94"/>
      <c r="E17" s="94"/>
      <c r="F17" s="94"/>
      <c r="G17" s="280"/>
    </row>
    <row r="18" spans="2:13" s="1029" customFormat="1" ht="20.100000000000001" customHeight="1">
      <c r="B18" s="1212" t="s">
        <v>1159</v>
      </c>
      <c r="C18" s="1213">
        <v>11071</v>
      </c>
      <c r="D18" s="1213">
        <v>11198</v>
      </c>
      <c r="E18" s="1213">
        <v>10987</v>
      </c>
      <c r="F18" s="1213">
        <v>10216</v>
      </c>
      <c r="G18" s="1213">
        <v>12146</v>
      </c>
    </row>
    <row r="20" spans="2:13" ht="12.95" customHeight="1">
      <c r="B20" s="1192" t="s">
        <v>916</v>
      </c>
      <c r="C20" s="1033"/>
      <c r="D20" s="1191"/>
      <c r="E20" s="1191"/>
      <c r="F20" s="1191"/>
      <c r="G20" s="1191"/>
      <c r="H20" s="1191"/>
      <c r="I20" s="1191"/>
      <c r="J20" s="1191"/>
      <c r="K20" s="1191"/>
      <c r="L20" s="1191"/>
      <c r="M20" s="1191"/>
    </row>
    <row r="21" spans="2:13" ht="12.95" customHeight="1">
      <c r="B21" s="1193" t="s">
        <v>596</v>
      </c>
      <c r="C21" s="1191"/>
      <c r="D21" s="1191"/>
      <c r="E21" s="1191"/>
      <c r="F21" s="1191"/>
      <c r="G21" s="1191"/>
      <c r="H21" s="1191"/>
      <c r="I21" s="1191"/>
      <c r="J21" s="1191"/>
      <c r="K21" s="1191"/>
      <c r="L21" s="1191"/>
      <c r="M21" s="1191"/>
    </row>
    <row r="22" spans="2:13" ht="12.95" customHeight="1">
      <c r="B22" s="1193" t="s">
        <v>917</v>
      </c>
      <c r="C22" s="1191"/>
      <c r="D22" s="1191"/>
      <c r="E22" s="1191"/>
      <c r="F22" s="1191"/>
      <c r="G22" s="1191"/>
      <c r="H22" s="1191"/>
      <c r="I22" s="1191"/>
      <c r="J22" s="1191"/>
      <c r="K22" s="1191"/>
      <c r="L22" s="1191"/>
      <c r="M22" s="1191"/>
    </row>
    <row r="23" spans="2:13" ht="12.95" customHeight="1">
      <c r="B23" s="1193" t="s">
        <v>595</v>
      </c>
      <c r="C23" s="1191"/>
      <c r="D23" s="1191"/>
      <c r="E23" s="1191"/>
      <c r="F23" s="1191"/>
      <c r="G23" s="1191"/>
      <c r="H23" s="1191"/>
      <c r="I23" s="1191"/>
      <c r="J23" s="1191"/>
      <c r="K23" s="1191"/>
      <c r="L23" s="1191"/>
      <c r="M23" s="1191"/>
    </row>
  </sheetData>
  <mergeCells count="1">
    <mergeCell ref="B2:G2"/>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E"/>
  </sheetPr>
  <dimension ref="B2:N31"/>
  <sheetViews>
    <sheetView showGridLines="0" view="pageBreakPreview" zoomScaleNormal="100" zoomScaleSheetLayoutView="100" zoomScalePageLayoutView="150" workbookViewId="0">
      <selection activeCell="B81" sqref="B81"/>
    </sheetView>
  </sheetViews>
  <sheetFormatPr defaultColWidth="10.875" defaultRowHeight="20.100000000000001" customHeight="1"/>
  <cols>
    <col min="1" max="1" width="5.5" style="744" customWidth="1"/>
    <col min="2" max="2" width="39.375" style="744" customWidth="1"/>
    <col min="3" max="4" width="10.875" style="744" customWidth="1"/>
    <col min="5" max="16384" width="10.875" style="744"/>
  </cols>
  <sheetData>
    <row r="2" spans="2:14" ht="20.100000000000001" customHeight="1">
      <c r="B2" s="1199" t="s">
        <v>605</v>
      </c>
      <c r="C2" s="1032"/>
      <c r="D2" s="1032"/>
      <c r="E2" s="1032"/>
      <c r="F2" s="1032"/>
      <c r="G2" s="1032"/>
      <c r="H2" s="1032"/>
      <c r="I2" s="1032"/>
      <c r="J2" s="1032"/>
      <c r="K2" s="1032"/>
      <c r="L2" s="1032"/>
      <c r="M2" s="1032"/>
      <c r="N2" s="1032"/>
    </row>
    <row r="3" spans="2:14" ht="11.25" customHeight="1"/>
    <row r="4" spans="2:14" ht="20.100000000000001" customHeight="1">
      <c r="B4" s="1218" t="s">
        <v>918</v>
      </c>
      <c r="C4" s="1216">
        <v>2018</v>
      </c>
      <c r="D4" s="1216">
        <v>2017</v>
      </c>
      <c r="E4" s="1217">
        <v>2016</v>
      </c>
      <c r="F4" s="1217">
        <v>2015</v>
      </c>
      <c r="G4" s="1217">
        <v>2014</v>
      </c>
    </row>
    <row r="5" spans="2:14" ht="20.100000000000001" customHeight="1">
      <c r="B5" s="452" t="s">
        <v>40</v>
      </c>
      <c r="C5" s="392" t="s">
        <v>14</v>
      </c>
      <c r="D5" s="368" t="s">
        <v>14</v>
      </c>
      <c r="E5" s="368" t="s">
        <v>14</v>
      </c>
      <c r="F5" s="368" t="s">
        <v>14</v>
      </c>
      <c r="G5" s="367">
        <v>9</v>
      </c>
    </row>
    <row r="6" spans="2:14" ht="20.100000000000001" customHeight="1">
      <c r="B6" s="452" t="s">
        <v>874</v>
      </c>
      <c r="C6" s="392">
        <v>85</v>
      </c>
      <c r="D6" s="267" t="s">
        <v>14</v>
      </c>
      <c r="E6" s="267" t="s">
        <v>14</v>
      </c>
      <c r="F6" s="267" t="s">
        <v>14</v>
      </c>
      <c r="G6" s="272" t="s">
        <v>14</v>
      </c>
    </row>
    <row r="7" spans="2:14" ht="20.100000000000001" customHeight="1">
      <c r="B7" s="452" t="s">
        <v>338</v>
      </c>
      <c r="C7" s="392">
        <v>524</v>
      </c>
      <c r="D7" s="267">
        <v>528</v>
      </c>
      <c r="E7" s="267">
        <v>537</v>
      </c>
      <c r="F7" s="267">
        <v>370</v>
      </c>
      <c r="G7" s="272">
        <v>313</v>
      </c>
    </row>
    <row r="8" spans="2:14" ht="20.100000000000001" customHeight="1">
      <c r="B8" s="452" t="s">
        <v>340</v>
      </c>
      <c r="C8" s="392">
        <v>433</v>
      </c>
      <c r="D8" s="267">
        <v>472</v>
      </c>
      <c r="E8" s="267">
        <v>491</v>
      </c>
      <c r="F8" s="267">
        <v>469</v>
      </c>
      <c r="G8" s="272">
        <v>465</v>
      </c>
    </row>
    <row r="9" spans="2:14" ht="20.100000000000001" customHeight="1">
      <c r="B9" s="452" t="s">
        <v>559</v>
      </c>
      <c r="C9" s="392">
        <v>93</v>
      </c>
      <c r="D9" s="267">
        <v>107</v>
      </c>
      <c r="E9" s="267">
        <v>134</v>
      </c>
      <c r="F9" s="267">
        <v>149</v>
      </c>
      <c r="G9" s="272">
        <v>155</v>
      </c>
    </row>
    <row r="10" spans="2:14" ht="20.100000000000001" customHeight="1">
      <c r="B10" s="409" t="s">
        <v>43</v>
      </c>
      <c r="C10" s="392">
        <v>14</v>
      </c>
      <c r="D10" s="267">
        <v>8</v>
      </c>
      <c r="E10" s="267">
        <v>-1</v>
      </c>
      <c r="F10" s="267">
        <v>13</v>
      </c>
      <c r="G10" s="272">
        <v>63</v>
      </c>
    </row>
    <row r="11" spans="2:14" ht="20.100000000000001" customHeight="1">
      <c r="B11" s="409" t="s">
        <v>343</v>
      </c>
      <c r="C11" s="392" t="s">
        <v>14</v>
      </c>
      <c r="D11" s="267" t="s">
        <v>14</v>
      </c>
      <c r="E11" s="267" t="s">
        <v>14</v>
      </c>
      <c r="F11" s="267" t="s">
        <v>14</v>
      </c>
      <c r="G11" s="272">
        <v>147</v>
      </c>
    </row>
    <row r="12" spans="2:14" ht="20.100000000000001" customHeight="1">
      <c r="B12" s="452" t="s">
        <v>341</v>
      </c>
      <c r="C12" s="392">
        <v>59</v>
      </c>
      <c r="D12" s="267">
        <v>43</v>
      </c>
      <c r="E12" s="267">
        <v>3</v>
      </c>
      <c r="F12" s="267" t="s">
        <v>14</v>
      </c>
      <c r="G12" s="272" t="s">
        <v>14</v>
      </c>
    </row>
    <row r="13" spans="2:14" ht="20.100000000000001" customHeight="1">
      <c r="B13" s="452" t="s">
        <v>318</v>
      </c>
      <c r="C13" s="392">
        <v>71</v>
      </c>
      <c r="D13" s="267">
        <v>87</v>
      </c>
      <c r="E13" s="267">
        <v>78</v>
      </c>
      <c r="F13" s="267">
        <v>62</v>
      </c>
      <c r="G13" s="272">
        <v>65</v>
      </c>
      <c r="I13" s="1198"/>
    </row>
    <row r="14" spans="2:14" ht="20.100000000000001" customHeight="1">
      <c r="B14" s="452" t="s">
        <v>332</v>
      </c>
      <c r="C14" s="646" t="s">
        <v>919</v>
      </c>
      <c r="D14" s="267" t="s">
        <v>14</v>
      </c>
      <c r="E14" s="267" t="s">
        <v>14</v>
      </c>
      <c r="F14" s="267" t="s">
        <v>14</v>
      </c>
      <c r="G14" s="272" t="s">
        <v>14</v>
      </c>
    </row>
    <row r="15" spans="2:14" ht="20.100000000000001" customHeight="1">
      <c r="B15" s="452" t="s">
        <v>308</v>
      </c>
      <c r="C15" s="392">
        <v>166</v>
      </c>
      <c r="D15" s="267">
        <v>175</v>
      </c>
      <c r="E15" s="267">
        <v>181</v>
      </c>
      <c r="F15" s="267">
        <v>173</v>
      </c>
      <c r="G15" s="272">
        <v>155</v>
      </c>
    </row>
    <row r="16" spans="2:14" ht="20.100000000000001" customHeight="1">
      <c r="B16" s="452" t="s">
        <v>604</v>
      </c>
      <c r="C16" s="392" t="s">
        <v>14</v>
      </c>
      <c r="D16" s="267" t="s">
        <v>14</v>
      </c>
      <c r="E16" s="267" t="s">
        <v>14</v>
      </c>
      <c r="F16" s="267" t="s">
        <v>14</v>
      </c>
      <c r="G16" s="272" t="s">
        <v>14</v>
      </c>
    </row>
    <row r="17" spans="2:14" ht="20.100000000000001" customHeight="1">
      <c r="B17" s="452" t="s">
        <v>317</v>
      </c>
      <c r="C17" s="392">
        <v>89</v>
      </c>
      <c r="D17" s="267">
        <v>80</v>
      </c>
      <c r="E17" s="267">
        <v>54</v>
      </c>
      <c r="F17" s="267">
        <v>59</v>
      </c>
      <c r="G17" s="272">
        <v>63</v>
      </c>
    </row>
    <row r="18" spans="2:14" ht="20.100000000000001" customHeight="1">
      <c r="B18" s="452" t="s">
        <v>603</v>
      </c>
      <c r="C18" s="392">
        <v>12</v>
      </c>
      <c r="D18" s="267">
        <v>76</v>
      </c>
      <c r="E18" s="267">
        <v>116</v>
      </c>
      <c r="F18" s="267">
        <v>119</v>
      </c>
      <c r="G18" s="272">
        <v>94</v>
      </c>
    </row>
    <row r="19" spans="2:14" ht="20.100000000000001" customHeight="1">
      <c r="B19" s="452" t="s">
        <v>315</v>
      </c>
      <c r="C19" s="392">
        <v>128</v>
      </c>
      <c r="D19" s="267">
        <v>147</v>
      </c>
      <c r="E19" s="267">
        <v>162</v>
      </c>
      <c r="F19" s="267">
        <v>150</v>
      </c>
      <c r="G19" s="272">
        <v>131</v>
      </c>
    </row>
    <row r="20" spans="2:14" ht="20.100000000000001" customHeight="1">
      <c r="B20" s="452" t="s">
        <v>314</v>
      </c>
      <c r="C20" s="392">
        <v>251</v>
      </c>
      <c r="D20" s="267">
        <v>285</v>
      </c>
      <c r="E20" s="267">
        <v>296</v>
      </c>
      <c r="F20" s="267">
        <v>301</v>
      </c>
      <c r="G20" s="272">
        <v>286</v>
      </c>
    </row>
    <row r="21" spans="2:14" ht="20.100000000000001" customHeight="1">
      <c r="B21" s="452" t="s">
        <v>321</v>
      </c>
      <c r="C21" s="646" t="s">
        <v>920</v>
      </c>
      <c r="D21" s="267">
        <v>515</v>
      </c>
      <c r="E21" s="267">
        <v>304</v>
      </c>
      <c r="F21" s="267">
        <v>306</v>
      </c>
      <c r="G21" s="272">
        <v>286</v>
      </c>
    </row>
    <row r="22" spans="2:14" ht="20.100000000000001" customHeight="1">
      <c r="B22" s="452" t="s">
        <v>328</v>
      </c>
      <c r="C22" s="392">
        <v>383</v>
      </c>
      <c r="D22" s="267">
        <v>368</v>
      </c>
      <c r="E22" s="267">
        <v>374</v>
      </c>
      <c r="F22" s="267">
        <v>341</v>
      </c>
      <c r="G22" s="272">
        <v>351</v>
      </c>
    </row>
    <row r="23" spans="2:14" ht="20.100000000000001" customHeight="1">
      <c r="B23" s="452" t="s">
        <v>323</v>
      </c>
      <c r="C23" s="645" t="s">
        <v>14</v>
      </c>
      <c r="D23" s="267" t="s">
        <v>14</v>
      </c>
      <c r="E23" s="267" t="s">
        <v>14</v>
      </c>
      <c r="F23" s="267" t="s">
        <v>14</v>
      </c>
      <c r="G23" s="272" t="s">
        <v>14</v>
      </c>
    </row>
    <row r="24" spans="2:14" ht="20.100000000000001" customHeight="1">
      <c r="B24" s="452" t="s">
        <v>327</v>
      </c>
      <c r="C24" s="392">
        <v>199</v>
      </c>
      <c r="D24" s="267">
        <v>212</v>
      </c>
      <c r="E24" s="267">
        <v>156</v>
      </c>
      <c r="F24" s="267">
        <v>130</v>
      </c>
      <c r="G24" s="272">
        <v>136</v>
      </c>
    </row>
    <row r="25" spans="2:14" s="1029" customFormat="1" ht="20.100000000000001" customHeight="1">
      <c r="B25" s="452" t="s">
        <v>306</v>
      </c>
      <c r="C25" s="392" t="s">
        <v>921</v>
      </c>
      <c r="D25" s="267">
        <v>76</v>
      </c>
      <c r="E25" s="267">
        <v>82</v>
      </c>
      <c r="F25" s="267">
        <v>93</v>
      </c>
      <c r="G25" s="272">
        <v>87</v>
      </c>
    </row>
    <row r="26" spans="2:14" s="1029" customFormat="1" ht="20.100000000000001" customHeight="1">
      <c r="B26" s="452" t="s">
        <v>319</v>
      </c>
      <c r="C26" s="392">
        <v>165</v>
      </c>
      <c r="D26" s="267">
        <v>109</v>
      </c>
      <c r="E26" s="267">
        <v>85</v>
      </c>
      <c r="F26" s="267">
        <v>25</v>
      </c>
      <c r="G26" s="272">
        <v>21</v>
      </c>
    </row>
    <row r="27" spans="2:14" s="1029" customFormat="1" ht="20.100000000000001" hidden="1" customHeight="1">
      <c r="B27" s="452" t="s">
        <v>322</v>
      </c>
      <c r="C27" s="1196" t="s">
        <v>14</v>
      </c>
      <c r="D27" s="410" t="s">
        <v>14</v>
      </c>
      <c r="E27" s="410" t="s">
        <v>14</v>
      </c>
      <c r="F27" s="410" t="s">
        <v>14</v>
      </c>
      <c r="G27" s="1197" t="s">
        <v>14</v>
      </c>
    </row>
    <row r="28" spans="2:14" s="1029" customFormat="1" ht="20.100000000000001" customHeight="1">
      <c r="B28" s="1214" t="s">
        <v>1159</v>
      </c>
      <c r="C28" s="1215">
        <v>3249</v>
      </c>
      <c r="D28" s="1215">
        <v>3288</v>
      </c>
      <c r="E28" s="1215">
        <v>3052</v>
      </c>
      <c r="F28" s="1215">
        <v>2760</v>
      </c>
      <c r="G28" s="1215">
        <v>2827</v>
      </c>
    </row>
    <row r="29" spans="2:14" ht="11.25" customHeight="1">
      <c r="C29" s="1029"/>
      <c r="D29" s="1029"/>
      <c r="E29" s="1029"/>
      <c r="F29" s="1029"/>
      <c r="G29" s="1029"/>
    </row>
    <row r="30" spans="2:14" ht="14.1" customHeight="1">
      <c r="B30" s="1122" t="s">
        <v>1161</v>
      </c>
      <c r="C30" s="1122"/>
      <c r="D30" s="1122"/>
      <c r="E30" s="1122"/>
      <c r="F30" s="1122"/>
      <c r="G30" s="1122"/>
      <c r="H30" s="1122"/>
      <c r="I30" s="1122"/>
      <c r="J30" s="1122"/>
      <c r="K30" s="1122"/>
      <c r="L30" s="1122"/>
      <c r="M30" s="1122"/>
      <c r="N30" s="1122"/>
    </row>
    <row r="31" spans="2:14" ht="12" customHeight="1">
      <c r="B31" s="1122" t="s">
        <v>1162</v>
      </c>
      <c r="C31" s="1122"/>
      <c r="D31" s="1122"/>
      <c r="E31" s="1122"/>
      <c r="F31" s="1122"/>
      <c r="G31" s="1122"/>
      <c r="H31" s="1122"/>
      <c r="I31" s="1122"/>
      <c r="J31" s="1122"/>
      <c r="K31" s="1122"/>
      <c r="L31" s="1122"/>
      <c r="M31" s="1122"/>
      <c r="N31" s="1122"/>
    </row>
  </sheetData>
  <pageMargins left="0.23622047244094491" right="0.23622047244094491" top="0.74803149606299213" bottom="0.74803149606299213" header="0.31496062992125984" footer="0.31496062992125984"/>
  <pageSetup paperSize="9" scale="80" orientation="portrait" r:id="rId1"/>
  <headerFooter>
    <oddHeader>&amp;L&amp;A</oddHead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6D"/>
  </sheetPr>
  <dimension ref="A1:G17"/>
  <sheetViews>
    <sheetView showGridLines="0" view="pageBreakPreview" zoomScaleNormal="100" zoomScaleSheetLayoutView="100" zoomScalePageLayoutView="170" workbookViewId="0">
      <selection activeCell="B1" sqref="B1"/>
    </sheetView>
  </sheetViews>
  <sheetFormatPr defaultColWidth="10.875" defaultRowHeight="20.100000000000001" customHeight="1"/>
  <cols>
    <col min="1" max="1" width="5.5" style="744" customWidth="1"/>
    <col min="2" max="2" width="39.5" style="744" customWidth="1"/>
    <col min="3" max="7" width="10.625" style="744" customWidth="1"/>
    <col min="8" max="11" width="10.875" style="744"/>
    <col min="12" max="12" width="10.375" style="744" customWidth="1"/>
    <col min="13" max="13" width="0" style="744" hidden="1" customWidth="1"/>
    <col min="14" max="16384" width="10.875" style="744"/>
  </cols>
  <sheetData>
    <row r="1" spans="1:7" ht="20.100000000000001" customHeight="1">
      <c r="A1" s="61"/>
      <c r="B1" s="61"/>
      <c r="C1" s="61"/>
      <c r="D1" s="61"/>
      <c r="E1" s="61"/>
      <c r="F1" s="61"/>
      <c r="G1" s="61"/>
    </row>
    <row r="2" spans="1:7" ht="20.100000000000001" customHeight="1">
      <c r="A2" s="61"/>
      <c r="B2" s="1313" t="s">
        <v>1224</v>
      </c>
      <c r="C2" s="1313"/>
      <c r="D2" s="1313"/>
      <c r="E2" s="1313"/>
      <c r="F2" s="1313"/>
      <c r="G2" s="1313"/>
    </row>
    <row r="3" spans="1:7" ht="20.100000000000001" customHeight="1">
      <c r="A3" s="61"/>
      <c r="B3" s="959"/>
      <c r="C3" s="959"/>
      <c r="D3" s="959"/>
      <c r="E3" s="959"/>
      <c r="F3" s="61"/>
      <c r="G3" s="61"/>
    </row>
    <row r="4" spans="1:7" ht="20.100000000000001" customHeight="1">
      <c r="A4" s="61"/>
      <c r="B4" s="960" t="s">
        <v>13</v>
      </c>
      <c r="C4" s="961">
        <v>2018</v>
      </c>
      <c r="D4" s="961">
        <v>2017</v>
      </c>
      <c r="E4" s="961">
        <v>2016</v>
      </c>
      <c r="F4" s="962">
        <v>2015</v>
      </c>
      <c r="G4" s="962">
        <v>2014</v>
      </c>
    </row>
    <row r="5" spans="1:7" ht="20.100000000000001" customHeight="1">
      <c r="A5" s="61"/>
      <c r="B5" s="64" t="s">
        <v>271</v>
      </c>
      <c r="C5" s="1201">
        <v>3379</v>
      </c>
      <c r="D5" s="272">
        <v>3790</v>
      </c>
      <c r="E5" s="272">
        <v>4195</v>
      </c>
      <c r="F5" s="272">
        <v>4839</v>
      </c>
      <c r="G5" s="272">
        <v>2489</v>
      </c>
    </row>
    <row r="6" spans="1:7" ht="20.100000000000001" customHeight="1">
      <c r="A6" s="61"/>
      <c r="B6" s="64" t="s">
        <v>922</v>
      </c>
      <c r="C6" s="1201">
        <v>1781</v>
      </c>
      <c r="D6" s="272">
        <v>1734</v>
      </c>
      <c r="E6" s="272">
        <v>1861</v>
      </c>
      <c r="F6" s="272">
        <v>1875</v>
      </c>
      <c r="G6" s="272">
        <v>2022</v>
      </c>
    </row>
    <row r="7" spans="1:7" ht="20.100000000000001" customHeight="1">
      <c r="A7" s="61"/>
      <c r="B7" s="64" t="s">
        <v>269</v>
      </c>
      <c r="C7" s="1201">
        <v>1604</v>
      </c>
      <c r="D7" s="272">
        <v>1625</v>
      </c>
      <c r="E7" s="272">
        <v>1642</v>
      </c>
      <c r="F7" s="272">
        <v>850</v>
      </c>
      <c r="G7" s="272">
        <v>1944</v>
      </c>
    </row>
    <row r="8" spans="1:7" ht="20.100000000000001" customHeight="1">
      <c r="A8" s="61"/>
      <c r="B8" s="64" t="s">
        <v>178</v>
      </c>
      <c r="C8" s="1202">
        <v>919</v>
      </c>
      <c r="D8" s="273">
        <v>2820</v>
      </c>
      <c r="E8" s="273">
        <v>88</v>
      </c>
      <c r="F8" s="273">
        <v>3494</v>
      </c>
      <c r="G8" s="273">
        <v>192</v>
      </c>
    </row>
    <row r="9" spans="1:7" ht="20.100000000000001" customHeight="1">
      <c r="A9" s="61"/>
      <c r="B9" s="963" t="s">
        <v>923</v>
      </c>
      <c r="C9" s="1203">
        <v>4308</v>
      </c>
      <c r="D9" s="964">
        <v>7411</v>
      </c>
      <c r="E9" s="964">
        <v>4584</v>
      </c>
      <c r="F9" s="964">
        <v>6435</v>
      </c>
      <c r="G9" s="964">
        <v>6302</v>
      </c>
    </row>
    <row r="10" spans="1:7" ht="27" customHeight="1">
      <c r="A10" s="61"/>
      <c r="B10" s="965" t="s">
        <v>924</v>
      </c>
      <c r="C10" s="1204">
        <v>4388</v>
      </c>
      <c r="D10" s="966">
        <v>4728</v>
      </c>
      <c r="E10" s="966">
        <v>4873</v>
      </c>
      <c r="F10" s="966">
        <v>5788</v>
      </c>
      <c r="G10" s="966">
        <v>4033</v>
      </c>
    </row>
    <row r="11" spans="1:7" ht="12.75" customHeight="1">
      <c r="A11" s="61"/>
      <c r="B11" s="61"/>
      <c r="C11" s="61"/>
      <c r="D11" s="61"/>
      <c r="E11" s="61"/>
      <c r="F11" s="61"/>
      <c r="G11" s="61"/>
    </row>
    <row r="12" spans="1:7" s="1257" customFormat="1" ht="12" customHeight="1">
      <c r="A12" s="61"/>
      <c r="B12" s="1385" t="s">
        <v>1225</v>
      </c>
      <c r="C12" s="1385"/>
      <c r="D12" s="1385"/>
      <c r="E12" s="1385"/>
      <c r="F12" s="1385"/>
      <c r="G12" s="1385"/>
    </row>
    <row r="13" spans="1:7" s="745" customFormat="1" ht="12" customHeight="1">
      <c r="A13" s="830"/>
      <c r="B13" s="1385" t="s">
        <v>893</v>
      </c>
      <c r="C13" s="1385"/>
      <c r="D13" s="1385"/>
      <c r="E13" s="1385"/>
      <c r="F13" s="1385"/>
      <c r="G13" s="238"/>
    </row>
    <row r="14" spans="1:7" s="745" customFormat="1" ht="12" customHeight="1">
      <c r="A14" s="830"/>
      <c r="B14" s="1120" t="s">
        <v>268</v>
      </c>
      <c r="C14" s="1205"/>
      <c r="D14" s="1205"/>
      <c r="E14" s="1205"/>
      <c r="F14" s="1205"/>
      <c r="G14" s="238"/>
    </row>
    <row r="15" spans="1:7" ht="12" customHeight="1">
      <c r="A15" s="61"/>
      <c r="B15" s="1120" t="s">
        <v>267</v>
      </c>
      <c r="C15" s="1206"/>
      <c r="D15" s="1206"/>
      <c r="E15" s="1206"/>
      <c r="F15" s="1206"/>
      <c r="G15" s="238"/>
    </row>
    <row r="16" spans="1:7" ht="12" customHeight="1">
      <c r="A16" s="61"/>
      <c r="B16" s="1120" t="s">
        <v>894</v>
      </c>
      <c r="C16" s="1206"/>
      <c r="D16" s="1206"/>
      <c r="E16" s="1206"/>
      <c r="F16" s="1206"/>
      <c r="G16" s="238"/>
    </row>
    <row r="17" spans="2:6" ht="12" customHeight="1">
      <c r="B17" s="1385" t="s">
        <v>895</v>
      </c>
      <c r="C17" s="1385"/>
      <c r="D17" s="1385"/>
      <c r="E17" s="1385"/>
      <c r="F17" s="1385"/>
    </row>
  </sheetData>
  <mergeCells count="4">
    <mergeCell ref="B2:G2"/>
    <mergeCell ref="B13:F13"/>
    <mergeCell ref="B17:F17"/>
    <mergeCell ref="B12:G12"/>
  </mergeCells>
  <pageMargins left="0.23622047244094491" right="0.23622047244094491" top="0.74803149606299213" bottom="0.74803149606299213" header="0.31496062992125984" footer="0.31496062992125984"/>
  <pageSetup paperSize="9" scale="80" orientation="portrait" r:id="rId1"/>
  <headerFooter>
    <oddHeader>&amp;L&amp;A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6BD"/>
  </sheetPr>
  <dimension ref="A1:AB64"/>
  <sheetViews>
    <sheetView showGridLines="0" view="pageBreakPreview" zoomScaleNormal="100" zoomScaleSheetLayoutView="100" zoomScalePageLayoutView="85" workbookViewId="0"/>
  </sheetViews>
  <sheetFormatPr defaultColWidth="11" defaultRowHeight="20.100000000000001" customHeight="1"/>
  <cols>
    <col min="1" max="1" width="5.5" style="744" customWidth="1"/>
    <col min="2" max="2" width="41.375" style="744" customWidth="1"/>
    <col min="3" max="4" width="11.125" style="744" bestFit="1" customWidth="1"/>
    <col min="5" max="6" width="10.625" style="744" customWidth="1"/>
    <col min="7" max="7" width="11.125" style="744" bestFit="1" customWidth="1"/>
    <col min="8" max="8" width="3" style="744" customWidth="1"/>
    <col min="9" max="13" width="11.125" style="744" bestFit="1" customWidth="1"/>
    <col min="14" max="14" width="3" style="1029" customWidth="1"/>
    <col min="15" max="15" width="10.625" style="744" bestFit="1" customWidth="1"/>
    <col min="16" max="19" width="11.125" style="744" bestFit="1" customWidth="1"/>
    <col min="20" max="20" width="3" style="1029" customWidth="1"/>
    <col min="21" max="25" width="11.125" style="744" bestFit="1" customWidth="1"/>
    <col min="26" max="16384" width="11" style="744"/>
  </cols>
  <sheetData>
    <row r="1" spans="1:28" ht="20.100000000000001" customHeight="1">
      <c r="A1" s="61"/>
      <c r="B1" s="61"/>
      <c r="C1" s="61"/>
      <c r="D1" s="61"/>
      <c r="E1" s="61"/>
      <c r="F1" s="61"/>
      <c r="G1" s="61"/>
      <c r="H1" s="61"/>
      <c r="I1" s="61"/>
      <c r="J1" s="61"/>
      <c r="N1" s="61"/>
      <c r="T1" s="61"/>
    </row>
    <row r="2" spans="1:28" ht="20.100000000000001" customHeight="1">
      <c r="A2" s="61"/>
      <c r="B2" s="1313" t="str">
        <f>UPPER("Financial highlights by quarter")</f>
        <v>FINANCIAL HIGHLIGHTS BY QUARTER</v>
      </c>
      <c r="C2" s="1313"/>
      <c r="D2" s="1313"/>
      <c r="E2" s="1313"/>
      <c r="F2" s="1313"/>
      <c r="G2" s="1313"/>
      <c r="H2" s="773"/>
      <c r="I2" s="1028"/>
      <c r="J2" s="1028"/>
      <c r="K2" s="742"/>
      <c r="L2" s="742"/>
      <c r="M2" s="742"/>
      <c r="N2" s="1028"/>
      <c r="O2" s="742"/>
      <c r="P2" s="742"/>
      <c r="Q2" s="742"/>
      <c r="R2" s="742"/>
      <c r="S2" s="742"/>
      <c r="T2" s="1028"/>
      <c r="U2" s="742"/>
      <c r="V2" s="742"/>
      <c r="W2" s="742"/>
      <c r="X2" s="742"/>
      <c r="Y2" s="742"/>
    </row>
    <row r="3" spans="1:28" ht="20.100000000000001" customHeight="1">
      <c r="A3" s="61"/>
      <c r="B3" s="773"/>
      <c r="C3" s="773"/>
      <c r="D3" s="773"/>
      <c r="E3" s="61"/>
      <c r="F3" s="61"/>
      <c r="G3" s="61"/>
      <c r="H3" s="61"/>
      <c r="I3" s="61"/>
      <c r="J3" s="61"/>
      <c r="N3" s="61"/>
      <c r="T3" s="61"/>
      <c r="U3" s="1030"/>
      <c r="V3" s="1030"/>
      <c r="W3" s="1030"/>
      <c r="X3" s="1030"/>
      <c r="Y3" s="1030"/>
    </row>
    <row r="4" spans="1:28" ht="30" customHeight="1">
      <c r="A4" s="61"/>
      <c r="B4" s="1287" t="s">
        <v>156</v>
      </c>
      <c r="C4" s="1314"/>
      <c r="D4" s="1314"/>
      <c r="E4" s="1314"/>
      <c r="F4" s="1314"/>
      <c r="G4" s="1314"/>
      <c r="H4" s="61"/>
      <c r="I4" s="1315"/>
      <c r="J4" s="1315"/>
      <c r="K4" s="1315"/>
      <c r="L4" s="1315"/>
      <c r="M4" s="1315"/>
      <c r="N4" s="61"/>
      <c r="O4" s="1307"/>
      <c r="P4" s="1307"/>
      <c r="Q4" s="1307"/>
      <c r="R4" s="1307"/>
      <c r="S4" s="1307"/>
      <c r="T4" s="61"/>
      <c r="U4" s="1309"/>
      <c r="V4" s="1309"/>
      <c r="W4" s="1309"/>
      <c r="X4" s="1309"/>
      <c r="Y4" s="1309"/>
    </row>
    <row r="5" spans="1:28" ht="20.100000000000001" customHeight="1">
      <c r="A5" s="61"/>
      <c r="B5" s="61"/>
      <c r="C5" s="805">
        <v>2018</v>
      </c>
      <c r="D5" s="1310" t="s">
        <v>5</v>
      </c>
      <c r="E5" s="1310"/>
      <c r="F5" s="1310"/>
      <c r="G5" s="1310"/>
      <c r="H5" s="61"/>
      <c r="I5" s="805">
        <v>2017</v>
      </c>
      <c r="J5" s="1310" t="s">
        <v>5</v>
      </c>
      <c r="K5" s="1310"/>
      <c r="L5" s="1310"/>
      <c r="M5" s="1310"/>
      <c r="N5" s="61"/>
      <c r="O5" s="805">
        <v>2016</v>
      </c>
      <c r="P5" s="1310" t="s">
        <v>5</v>
      </c>
      <c r="Q5" s="1310"/>
      <c r="R5" s="1310"/>
      <c r="S5" s="1310"/>
      <c r="T5" s="61"/>
      <c r="U5" s="257"/>
      <c r="V5" s="1311"/>
      <c r="W5" s="1311"/>
      <c r="X5" s="1311"/>
      <c r="Y5" s="1311"/>
      <c r="Z5" s="755"/>
      <c r="AA5" s="755"/>
    </row>
    <row r="6" spans="1:28" ht="20.100000000000001" customHeight="1">
      <c r="A6" s="61"/>
      <c r="B6" s="806"/>
      <c r="C6" s="807" t="s">
        <v>6</v>
      </c>
      <c r="D6" s="808" t="s">
        <v>7</v>
      </c>
      <c r="E6" s="808" t="s">
        <v>8</v>
      </c>
      <c r="F6" s="808" t="s">
        <v>9</v>
      </c>
      <c r="G6" s="808" t="s">
        <v>10</v>
      </c>
      <c r="H6" s="61"/>
      <c r="I6" s="807" t="s">
        <v>6</v>
      </c>
      <c r="J6" s="808" t="s">
        <v>7</v>
      </c>
      <c r="K6" s="808" t="s">
        <v>8</v>
      </c>
      <c r="L6" s="808" t="s">
        <v>9</v>
      </c>
      <c r="M6" s="808" t="s">
        <v>10</v>
      </c>
      <c r="N6" s="61"/>
      <c r="O6" s="807" t="s">
        <v>6</v>
      </c>
      <c r="P6" s="808" t="s">
        <v>7</v>
      </c>
      <c r="Q6" s="808" t="s">
        <v>8</v>
      </c>
      <c r="R6" s="808" t="s">
        <v>9</v>
      </c>
      <c r="S6" s="808" t="s">
        <v>10</v>
      </c>
      <c r="T6" s="61"/>
      <c r="U6" s="263"/>
      <c r="V6" s="1084"/>
      <c r="W6" s="1084"/>
      <c r="X6" s="1084"/>
      <c r="Y6" s="1084"/>
      <c r="Z6" s="755"/>
      <c r="AA6" s="755"/>
    </row>
    <row r="7" spans="1:28" ht="20.100000000000001" customHeight="1">
      <c r="A7" s="61"/>
      <c r="B7" s="809" t="s">
        <v>2</v>
      </c>
      <c r="C7" s="810">
        <v>13559</v>
      </c>
      <c r="D7" s="810">
        <v>2884</v>
      </c>
      <c r="E7" s="810">
        <v>3553</v>
      </c>
      <c r="F7" s="810">
        <v>3958</v>
      </c>
      <c r="G7" s="810">
        <v>3164</v>
      </c>
      <c r="H7" s="61"/>
      <c r="I7" s="810">
        <f>+'Highlights (p7)'!D9</f>
        <v>10578</v>
      </c>
      <c r="J7" s="810">
        <v>2558</v>
      </c>
      <c r="K7" s="810">
        <v>2474</v>
      </c>
      <c r="L7" s="810">
        <v>2674</v>
      </c>
      <c r="M7" s="810">
        <v>2872</v>
      </c>
      <c r="N7" s="61"/>
      <c r="O7" s="810">
        <v>8287</v>
      </c>
      <c r="P7" s="810">
        <v>1636</v>
      </c>
      <c r="Q7" s="810">
        <v>2174</v>
      </c>
      <c r="R7" s="810">
        <v>2070</v>
      </c>
      <c r="S7" s="810">
        <v>2407</v>
      </c>
      <c r="T7" s="61"/>
      <c r="U7" s="1085"/>
      <c r="V7" s="1085"/>
      <c r="W7" s="1085"/>
      <c r="X7" s="1085"/>
      <c r="Y7" s="1085"/>
      <c r="Z7" s="755"/>
      <c r="AA7" s="755"/>
    </row>
    <row r="8" spans="1:28" ht="20.100000000000001" customHeight="1">
      <c r="A8" s="61"/>
      <c r="B8" s="811" t="s">
        <v>831</v>
      </c>
      <c r="C8" s="812">
        <v>5.05</v>
      </c>
      <c r="D8" s="812">
        <v>1.0900000000000001</v>
      </c>
      <c r="E8" s="812">
        <v>1.31</v>
      </c>
      <c r="F8" s="812">
        <v>1.47</v>
      </c>
      <c r="G8" s="812">
        <v>1.17</v>
      </c>
      <c r="H8" s="61"/>
      <c r="I8" s="813" t="str">
        <f>+'Highlights (p7)'!D10</f>
        <v>4.12</v>
      </c>
      <c r="J8" s="813">
        <v>1.01</v>
      </c>
      <c r="K8" s="813">
        <v>0.97</v>
      </c>
      <c r="L8" s="813">
        <v>1.04</v>
      </c>
      <c r="M8" s="813">
        <v>1.1000000000000001</v>
      </c>
      <c r="N8" s="61"/>
      <c r="O8" s="814">
        <v>3.38</v>
      </c>
      <c r="P8" s="814">
        <v>0.68</v>
      </c>
      <c r="Q8" s="813">
        <v>0.9</v>
      </c>
      <c r="R8" s="814">
        <v>0.84</v>
      </c>
      <c r="S8" s="814">
        <v>0.96</v>
      </c>
      <c r="T8" s="61"/>
      <c r="U8" s="1092"/>
      <c r="V8" s="1092"/>
      <c r="W8" s="1092"/>
      <c r="X8" s="1092"/>
      <c r="Y8" s="1092"/>
      <c r="Z8" s="755"/>
      <c r="AA8" s="755"/>
    </row>
    <row r="9" spans="1:28" ht="20.100000000000001" customHeight="1">
      <c r="A9" s="61"/>
      <c r="B9" s="815" t="s">
        <v>1</v>
      </c>
      <c r="C9" s="816">
        <v>11446</v>
      </c>
      <c r="D9" s="816">
        <v>2636</v>
      </c>
      <c r="E9" s="816">
        <v>3721</v>
      </c>
      <c r="F9" s="816">
        <v>3957</v>
      </c>
      <c r="G9" s="816">
        <v>1132</v>
      </c>
      <c r="H9" s="61"/>
      <c r="I9" s="816">
        <f>+'Highlights (p7)'!D8</f>
        <v>8631</v>
      </c>
      <c r="J9" s="816">
        <v>2849</v>
      </c>
      <c r="K9" s="816">
        <v>2037</v>
      </c>
      <c r="L9" s="816">
        <v>2724</v>
      </c>
      <c r="M9" s="816">
        <v>1021</v>
      </c>
      <c r="N9" s="61"/>
      <c r="O9" s="816">
        <v>6196</v>
      </c>
      <c r="P9" s="816">
        <v>1606</v>
      </c>
      <c r="Q9" s="816">
        <v>2088</v>
      </c>
      <c r="R9" s="816">
        <v>1954</v>
      </c>
      <c r="S9" s="816">
        <v>548</v>
      </c>
      <c r="T9" s="61"/>
      <c r="U9" s="1085"/>
      <c r="V9" s="1085"/>
      <c r="W9" s="1085"/>
      <c r="X9" s="1085"/>
      <c r="Y9" s="1085"/>
      <c r="Z9" s="8"/>
      <c r="AA9" s="8"/>
    </row>
    <row r="10" spans="1:28" ht="20.100000000000001" customHeight="1">
      <c r="A10" s="61"/>
      <c r="B10" s="815" t="s">
        <v>15</v>
      </c>
      <c r="C10" s="817">
        <v>0.155</v>
      </c>
      <c r="D10" s="817">
        <v>0.151</v>
      </c>
      <c r="E10" s="817">
        <v>0.16500000000000001</v>
      </c>
      <c r="F10" s="817">
        <v>0.183</v>
      </c>
      <c r="G10" s="817">
        <v>0.155</v>
      </c>
      <c r="H10" s="61"/>
      <c r="I10" s="817">
        <v>0.11899999999999999</v>
      </c>
      <c r="J10" s="817">
        <v>0.18099999999999999</v>
      </c>
      <c r="K10" s="817">
        <v>0.16600000000000001</v>
      </c>
      <c r="L10" s="817">
        <v>0.15</v>
      </c>
      <c r="M10" s="817">
        <v>0.11899999999999999</v>
      </c>
      <c r="N10" s="61"/>
      <c r="O10" s="817">
        <v>0.21099999999999999</v>
      </c>
      <c r="P10" s="817">
        <v>0.22600000000000001</v>
      </c>
      <c r="Q10" s="817">
        <v>0.22800000000000001</v>
      </c>
      <c r="R10" s="817">
        <v>0.23200000000000001</v>
      </c>
      <c r="S10" s="817">
        <v>0.21099999999999999</v>
      </c>
      <c r="T10" s="61"/>
      <c r="U10" s="1087"/>
      <c r="V10" s="1087"/>
      <c r="W10" s="1087"/>
      <c r="X10" s="1087"/>
      <c r="Y10" s="1087"/>
      <c r="Z10" s="755"/>
      <c r="AA10" s="755"/>
    </row>
    <row r="11" spans="1:28" ht="20.100000000000001" customHeight="1">
      <c r="A11" s="61"/>
      <c r="B11" s="811" t="s">
        <v>145</v>
      </c>
      <c r="C11" s="818">
        <v>2640602007</v>
      </c>
      <c r="D11" s="818">
        <v>2633820167</v>
      </c>
      <c r="E11" s="818">
        <v>2665877332</v>
      </c>
      <c r="F11" s="818">
        <v>2666383509</v>
      </c>
      <c r="G11" s="818">
        <v>2640602007</v>
      </c>
      <c r="H11" s="61"/>
      <c r="I11" s="819">
        <v>2528989616</v>
      </c>
      <c r="J11" s="819">
        <v>2453937714</v>
      </c>
      <c r="K11" s="819">
        <v>2501535888</v>
      </c>
      <c r="L11" s="819">
        <v>2502754234</v>
      </c>
      <c r="M11" s="819">
        <f>+I11</f>
        <v>2528989616</v>
      </c>
      <c r="N11" s="61"/>
      <c r="O11" s="819">
        <v>2430365862</v>
      </c>
      <c r="P11" s="819">
        <v>2454029976</v>
      </c>
      <c r="Q11" s="819">
        <v>2503262274</v>
      </c>
      <c r="R11" s="819">
        <v>2504029528</v>
      </c>
      <c r="S11" s="819">
        <v>2430365862</v>
      </c>
      <c r="T11" s="61"/>
      <c r="U11" s="939"/>
      <c r="V11" s="939"/>
      <c r="W11" s="939"/>
      <c r="X11" s="939"/>
      <c r="Y11" s="939"/>
      <c r="Z11" s="755"/>
      <c r="AA11" s="755"/>
    </row>
    <row r="12" spans="1:28" ht="20.100000000000001" customHeight="1">
      <c r="A12" s="61"/>
      <c r="B12" s="811" t="s">
        <v>16</v>
      </c>
      <c r="C12" s="818">
        <v>2623716444</v>
      </c>
      <c r="D12" s="818">
        <v>2568034720</v>
      </c>
      <c r="E12" s="818">
        <v>2646317904</v>
      </c>
      <c r="F12" s="818">
        <v>2636751321</v>
      </c>
      <c r="G12" s="818">
        <v>2637489286</v>
      </c>
      <c r="H12" s="61"/>
      <c r="I12" s="819">
        <v>2494756413</v>
      </c>
      <c r="J12" s="819">
        <v>2457491053</v>
      </c>
      <c r="K12" s="819">
        <v>2484608123</v>
      </c>
      <c r="L12" s="819">
        <v>2504878256</v>
      </c>
      <c r="M12" s="819">
        <v>2535959002</v>
      </c>
      <c r="N12" s="61"/>
      <c r="O12" s="819">
        <v>2389713936</v>
      </c>
      <c r="P12" s="819">
        <v>2350462067</v>
      </c>
      <c r="Q12" s="819">
        <v>2378565375</v>
      </c>
      <c r="R12" s="819">
        <v>2403550668</v>
      </c>
      <c r="S12" s="819">
        <v>2433165882</v>
      </c>
      <c r="T12" s="61"/>
      <c r="U12" s="939"/>
      <c r="V12" s="939"/>
      <c r="W12" s="939"/>
      <c r="X12" s="939"/>
      <c r="Y12" s="939"/>
      <c r="Z12" s="755"/>
      <c r="AA12" s="755"/>
    </row>
    <row r="13" spans="1:28" ht="20.100000000000001" customHeight="1">
      <c r="A13" s="61"/>
      <c r="B13" s="811" t="s">
        <v>17</v>
      </c>
      <c r="C13" s="820">
        <f>SUM(D13:G13)</f>
        <v>72766481</v>
      </c>
      <c r="D13" s="820">
        <v>12471369</v>
      </c>
      <c r="E13" s="820">
        <v>20585145</v>
      </c>
      <c r="F13" s="820">
        <v>11990658</v>
      </c>
      <c r="G13" s="820">
        <v>27719309</v>
      </c>
      <c r="H13" s="61"/>
      <c r="I13" s="821"/>
      <c r="J13" s="821"/>
      <c r="K13" s="821"/>
      <c r="L13" s="821"/>
      <c r="M13" s="821"/>
      <c r="N13" s="61"/>
      <c r="O13" s="821" t="s">
        <v>14</v>
      </c>
      <c r="P13" s="821" t="s">
        <v>14</v>
      </c>
      <c r="Q13" s="821" t="s">
        <v>14</v>
      </c>
      <c r="R13" s="821" t="s">
        <v>14</v>
      </c>
      <c r="S13" s="821" t="s">
        <v>14</v>
      </c>
      <c r="T13" s="61"/>
      <c r="U13" s="1088"/>
      <c r="V13" s="1088"/>
      <c r="W13" s="1088"/>
      <c r="X13" s="1088"/>
      <c r="Y13" s="1088"/>
      <c r="Z13" s="755"/>
      <c r="AA13" s="755"/>
      <c r="AB13" s="755"/>
    </row>
    <row r="14" spans="1:28" s="277" customFormat="1" ht="20.100000000000001" customHeight="1">
      <c r="A14" s="822"/>
      <c r="B14" s="823" t="s">
        <v>18</v>
      </c>
      <c r="C14" s="824">
        <f>SUM(D14:G14)</f>
        <v>4.3280000000000003</v>
      </c>
      <c r="D14" s="824">
        <v>0.70799999999999996</v>
      </c>
      <c r="E14" s="824">
        <v>1.296</v>
      </c>
      <c r="F14" s="824">
        <v>0.73599999999999999</v>
      </c>
      <c r="G14" s="824">
        <v>1.5880000000000001</v>
      </c>
      <c r="H14" s="61"/>
      <c r="I14" s="825"/>
      <c r="J14" s="826"/>
      <c r="K14" s="826"/>
      <c r="L14" s="825"/>
      <c r="M14" s="826"/>
      <c r="N14" s="61"/>
      <c r="O14" s="826" t="s">
        <v>14</v>
      </c>
      <c r="P14" s="827" t="s">
        <v>14</v>
      </c>
      <c r="Q14" s="827" t="s">
        <v>14</v>
      </c>
      <c r="R14" s="826" t="s">
        <v>14</v>
      </c>
      <c r="S14" s="827" t="s">
        <v>14</v>
      </c>
      <c r="T14" s="61"/>
      <c r="U14" s="1092"/>
      <c r="V14" s="1090"/>
      <c r="W14" s="1090"/>
      <c r="X14" s="1092"/>
      <c r="Y14" s="1090"/>
      <c r="Z14" s="755"/>
      <c r="AA14" s="755"/>
      <c r="AB14" s="755"/>
    </row>
    <row r="15" spans="1:28" ht="20.100000000000001" customHeight="1">
      <c r="A15" s="61"/>
      <c r="B15" s="59"/>
      <c r="C15" s="59"/>
      <c r="D15" s="59"/>
      <c r="E15" s="59"/>
      <c r="F15" s="59"/>
      <c r="G15" s="59"/>
      <c r="H15" s="61"/>
      <c r="I15" s="59"/>
      <c r="J15" s="59"/>
      <c r="K15" s="59"/>
      <c r="L15" s="59"/>
      <c r="M15" s="59"/>
      <c r="N15" s="61"/>
      <c r="O15" s="59"/>
      <c r="P15" s="59"/>
      <c r="Q15" s="59"/>
      <c r="R15" s="59"/>
      <c r="S15" s="59"/>
      <c r="T15" s="61"/>
      <c r="U15" s="792"/>
      <c r="V15" s="792"/>
      <c r="W15" s="792"/>
      <c r="X15" s="792"/>
      <c r="Y15" s="792"/>
      <c r="Z15" s="755"/>
    </row>
    <row r="16" spans="1:28" ht="26.25" customHeight="1">
      <c r="A16" s="61"/>
      <c r="B16" s="1287" t="s">
        <v>156</v>
      </c>
      <c r="C16" s="1307"/>
      <c r="D16" s="1307"/>
      <c r="E16" s="1307"/>
      <c r="F16" s="1307"/>
      <c r="G16" s="1307"/>
      <c r="H16" s="61"/>
      <c r="I16" s="1308"/>
      <c r="J16" s="1308"/>
      <c r="K16" s="1308"/>
      <c r="L16" s="1308"/>
      <c r="M16" s="1308"/>
      <c r="N16" s="61"/>
      <c r="O16" s="1309"/>
      <c r="P16" s="1309"/>
      <c r="Q16" s="1309"/>
      <c r="R16" s="1309"/>
      <c r="S16" s="1309"/>
      <c r="T16" s="61"/>
      <c r="U16" s="1309"/>
      <c r="V16" s="1309"/>
      <c r="W16" s="1309"/>
      <c r="X16" s="1309"/>
      <c r="Y16" s="1309"/>
      <c r="Z16" s="755"/>
    </row>
    <row r="17" spans="1:25" ht="20.100000000000001" customHeight="1">
      <c r="A17" s="61"/>
      <c r="B17" s="61"/>
      <c r="C17" s="805">
        <v>2015</v>
      </c>
      <c r="D17" s="1310" t="s">
        <v>5</v>
      </c>
      <c r="E17" s="1310"/>
      <c r="F17" s="1310"/>
      <c r="G17" s="1310"/>
      <c r="H17" s="61"/>
      <c r="I17" s="805">
        <v>2014</v>
      </c>
      <c r="J17" s="1310" t="s">
        <v>5</v>
      </c>
      <c r="K17" s="1310"/>
      <c r="L17" s="1310"/>
      <c r="M17" s="1310"/>
      <c r="N17" s="61"/>
      <c r="O17" s="257"/>
      <c r="P17" s="1311"/>
      <c r="Q17" s="1311"/>
      <c r="R17" s="1311"/>
      <c r="S17" s="1311"/>
      <c r="T17" s="61"/>
      <c r="U17" s="828"/>
      <c r="V17" s="1312"/>
      <c r="W17" s="1312"/>
      <c r="X17" s="1312"/>
      <c r="Y17" s="1312"/>
    </row>
    <row r="18" spans="1:25" ht="20.100000000000001" customHeight="1">
      <c r="A18" s="61"/>
      <c r="B18" s="806"/>
      <c r="C18" s="807" t="s">
        <v>6</v>
      </c>
      <c r="D18" s="808" t="s">
        <v>7</v>
      </c>
      <c r="E18" s="808" t="s">
        <v>8</v>
      </c>
      <c r="F18" s="808" t="s">
        <v>9</v>
      </c>
      <c r="G18" s="808" t="s">
        <v>10</v>
      </c>
      <c r="H18" s="61"/>
      <c r="I18" s="807" t="s">
        <v>6</v>
      </c>
      <c r="J18" s="808" t="s">
        <v>7</v>
      </c>
      <c r="K18" s="808" t="s">
        <v>8</v>
      </c>
      <c r="L18" s="808" t="s">
        <v>9</v>
      </c>
      <c r="M18" s="808" t="s">
        <v>10</v>
      </c>
      <c r="N18" s="61"/>
      <c r="O18" s="263"/>
      <c r="P18" s="1084"/>
      <c r="Q18" s="1084"/>
      <c r="R18" s="1084"/>
      <c r="S18" s="1084"/>
      <c r="T18" s="61"/>
      <c r="U18" s="844"/>
      <c r="V18" s="844"/>
      <c r="W18" s="844"/>
      <c r="X18" s="844"/>
      <c r="Y18" s="844"/>
    </row>
    <row r="19" spans="1:25" ht="20.100000000000001" customHeight="1">
      <c r="A19" s="61"/>
      <c r="B19" s="809" t="s">
        <v>2</v>
      </c>
      <c r="C19" s="810">
        <v>10518</v>
      </c>
      <c r="D19" s="810">
        <v>2602</v>
      </c>
      <c r="E19" s="810">
        <v>3085</v>
      </c>
      <c r="F19" s="810">
        <v>2756</v>
      </c>
      <c r="G19" s="810">
        <v>2075</v>
      </c>
      <c r="H19" s="61"/>
      <c r="I19" s="810">
        <v>12837</v>
      </c>
      <c r="J19" s="810">
        <v>3327</v>
      </c>
      <c r="K19" s="810">
        <v>3151</v>
      </c>
      <c r="L19" s="810">
        <v>3558</v>
      </c>
      <c r="M19" s="810">
        <v>2801</v>
      </c>
      <c r="N19" s="61"/>
      <c r="O19" s="1085"/>
      <c r="P19" s="1085"/>
      <c r="Q19" s="1085"/>
      <c r="R19" s="1085"/>
      <c r="S19" s="1085"/>
      <c r="T19" s="61"/>
      <c r="U19" s="1077"/>
      <c r="V19" s="1077"/>
      <c r="W19" s="1077"/>
      <c r="X19" s="1077"/>
      <c r="Y19" s="1077"/>
    </row>
    <row r="20" spans="1:25" ht="20.100000000000001" customHeight="1">
      <c r="A20" s="61"/>
      <c r="B20" s="811" t="s">
        <v>179</v>
      </c>
      <c r="C20" s="814">
        <v>4.51</v>
      </c>
      <c r="D20" s="814">
        <v>1.1299999999999999</v>
      </c>
      <c r="E20" s="814">
        <v>1.34</v>
      </c>
      <c r="F20" s="814">
        <v>1.17</v>
      </c>
      <c r="G20" s="814">
        <v>0.88</v>
      </c>
      <c r="H20" s="61"/>
      <c r="I20" s="813">
        <v>5.63</v>
      </c>
      <c r="J20" s="813">
        <v>1.46</v>
      </c>
      <c r="K20" s="813">
        <v>1.38</v>
      </c>
      <c r="L20" s="813">
        <v>1.56</v>
      </c>
      <c r="M20" s="813">
        <v>1.22</v>
      </c>
      <c r="N20" s="61"/>
      <c r="O20" s="1086"/>
      <c r="P20" s="1086"/>
      <c r="Q20" s="1086"/>
      <c r="R20" s="1086"/>
      <c r="S20" s="1086"/>
      <c r="T20" s="61"/>
      <c r="U20" s="1078"/>
      <c r="V20" s="1078"/>
      <c r="W20" s="1078"/>
      <c r="X20" s="1078"/>
      <c r="Y20" s="1078"/>
    </row>
    <row r="21" spans="1:25" ht="20.100000000000001" customHeight="1">
      <c r="A21" s="61"/>
      <c r="B21" s="815" t="s">
        <v>1</v>
      </c>
      <c r="C21" s="816">
        <v>5087</v>
      </c>
      <c r="D21" s="816">
        <v>2663</v>
      </c>
      <c r="E21" s="816">
        <v>2971</v>
      </c>
      <c r="F21" s="816">
        <v>1079</v>
      </c>
      <c r="G21" s="816">
        <v>-1626</v>
      </c>
      <c r="H21" s="61"/>
      <c r="I21" s="816">
        <v>4244</v>
      </c>
      <c r="J21" s="816">
        <v>3335</v>
      </c>
      <c r="K21" s="816">
        <v>3104</v>
      </c>
      <c r="L21" s="816">
        <v>3463</v>
      </c>
      <c r="M21" s="816">
        <v>-5658</v>
      </c>
      <c r="N21" s="61"/>
      <c r="O21" s="1085"/>
      <c r="P21" s="1085"/>
      <c r="Q21" s="1085"/>
      <c r="R21" s="1085"/>
      <c r="S21" s="1085"/>
      <c r="T21" s="61"/>
      <c r="U21" s="1077"/>
      <c r="V21" s="1077"/>
      <c r="W21" s="1077"/>
      <c r="X21" s="1077"/>
      <c r="Y21" s="1077"/>
    </row>
    <row r="22" spans="1:25" ht="20.100000000000001" customHeight="1">
      <c r="A22" s="61"/>
      <c r="B22" s="815" t="s">
        <v>15</v>
      </c>
      <c r="C22" s="817">
        <v>0.218</v>
      </c>
      <c r="D22" s="817">
        <v>0.215</v>
      </c>
      <c r="E22" s="817">
        <v>0.20300000000000001</v>
      </c>
      <c r="F22" s="817">
        <v>0.20699999999999999</v>
      </c>
      <c r="G22" s="817">
        <v>0.218</v>
      </c>
      <c r="H22" s="61"/>
      <c r="I22" s="817">
        <v>0.23499999999999999</v>
      </c>
      <c r="J22" s="817">
        <v>0.185</v>
      </c>
      <c r="K22" s="817">
        <v>0.21</v>
      </c>
      <c r="L22" s="817">
        <v>0.215</v>
      </c>
      <c r="M22" s="817">
        <v>0.23499999999999999</v>
      </c>
      <c r="N22" s="61"/>
      <c r="O22" s="1087"/>
      <c r="P22" s="1087"/>
      <c r="Q22" s="1087"/>
      <c r="R22" s="1087"/>
      <c r="S22" s="1087"/>
      <c r="T22" s="61"/>
      <c r="U22" s="1079"/>
      <c r="V22" s="1079"/>
      <c r="W22" s="1079"/>
      <c r="X22" s="1079"/>
      <c r="Y22" s="1079"/>
    </row>
    <row r="23" spans="1:25" ht="20.100000000000001" customHeight="1">
      <c r="A23" s="61"/>
      <c r="B23" s="811" t="s">
        <v>145</v>
      </c>
      <c r="C23" s="819">
        <v>2440057883</v>
      </c>
      <c r="D23" s="819">
        <v>2385555781</v>
      </c>
      <c r="E23" s="819">
        <v>2396360090</v>
      </c>
      <c r="F23" s="819">
        <v>2415089789</v>
      </c>
      <c r="G23" s="819">
        <v>2440057883</v>
      </c>
      <c r="H23" s="61"/>
      <c r="I23" s="819">
        <v>2385267525</v>
      </c>
      <c r="J23" s="819">
        <v>2378259685</v>
      </c>
      <c r="K23" s="819">
        <v>2382870577</v>
      </c>
      <c r="L23" s="819">
        <v>2384527055</v>
      </c>
      <c r="M23" s="819">
        <v>2385267525</v>
      </c>
      <c r="N23" s="61"/>
      <c r="O23" s="939"/>
      <c r="P23" s="939"/>
      <c r="Q23" s="939"/>
      <c r="R23" s="939"/>
      <c r="S23" s="939"/>
      <c r="T23" s="61"/>
      <c r="U23" s="1080"/>
      <c r="V23" s="1080"/>
      <c r="W23" s="1080"/>
      <c r="X23" s="1080"/>
      <c r="Y23" s="1080"/>
    </row>
    <row r="24" spans="1:25" ht="20.100000000000001" customHeight="1">
      <c r="A24" s="61"/>
      <c r="B24" s="811" t="s">
        <v>16</v>
      </c>
      <c r="C24" s="819">
        <v>2304435542</v>
      </c>
      <c r="D24" s="819">
        <v>2285344747</v>
      </c>
      <c r="E24" s="819">
        <v>2292139361</v>
      </c>
      <c r="F24" s="819">
        <v>2311978156</v>
      </c>
      <c r="G24" s="819">
        <v>2328765893</v>
      </c>
      <c r="H24" s="61"/>
      <c r="I24" s="819">
        <v>2281004151</v>
      </c>
      <c r="J24" s="819">
        <v>2276773146</v>
      </c>
      <c r="K24" s="819">
        <v>2281218870</v>
      </c>
      <c r="L24" s="819">
        <v>2284596468</v>
      </c>
      <c r="M24" s="819">
        <v>2286737894</v>
      </c>
      <c r="N24" s="61"/>
      <c r="O24" s="939"/>
      <c r="P24" s="939"/>
      <c r="Q24" s="939"/>
      <c r="R24" s="939"/>
      <c r="S24" s="939"/>
      <c r="T24" s="61"/>
      <c r="U24" s="1080"/>
      <c r="V24" s="1080"/>
      <c r="W24" s="1080"/>
      <c r="X24" s="1080"/>
      <c r="Y24" s="1080"/>
    </row>
    <row r="25" spans="1:25" ht="20.100000000000001" customHeight="1">
      <c r="A25" s="61"/>
      <c r="B25" s="811" t="s">
        <v>17</v>
      </c>
      <c r="C25" s="821">
        <v>4711935</v>
      </c>
      <c r="D25" s="821" t="s">
        <v>14</v>
      </c>
      <c r="E25" s="821" t="s">
        <v>14</v>
      </c>
      <c r="F25" s="821">
        <v>4711935</v>
      </c>
      <c r="G25" s="821" t="s">
        <v>14</v>
      </c>
      <c r="H25" s="61"/>
      <c r="I25" s="821">
        <v>4386300</v>
      </c>
      <c r="J25" s="821" t="s">
        <v>14</v>
      </c>
      <c r="K25" s="821" t="s">
        <v>14</v>
      </c>
      <c r="L25" s="821">
        <v>4386300</v>
      </c>
      <c r="M25" s="821" t="s">
        <v>14</v>
      </c>
      <c r="N25" s="61"/>
      <c r="O25" s="1088"/>
      <c r="P25" s="1088"/>
      <c r="Q25" s="1088"/>
      <c r="R25" s="1088"/>
      <c r="S25" s="1088"/>
      <c r="T25" s="61"/>
      <c r="U25" s="1081"/>
      <c r="V25" s="1081"/>
      <c r="W25" s="1081"/>
      <c r="X25" s="1081"/>
      <c r="Y25" s="1081"/>
    </row>
    <row r="26" spans="1:25" ht="20.100000000000001" customHeight="1">
      <c r="A26" s="61"/>
      <c r="B26" s="823" t="s">
        <v>18</v>
      </c>
      <c r="C26" s="826">
        <v>0.2</v>
      </c>
      <c r="D26" s="827" t="s">
        <v>14</v>
      </c>
      <c r="E26" s="827" t="s">
        <v>14</v>
      </c>
      <c r="F26" s="826">
        <v>0.2</v>
      </c>
      <c r="G26" s="827" t="s">
        <v>14</v>
      </c>
      <c r="H26" s="61"/>
      <c r="I26" s="825">
        <v>0.3</v>
      </c>
      <c r="J26" s="827" t="s">
        <v>14</v>
      </c>
      <c r="K26" s="827" t="s">
        <v>14</v>
      </c>
      <c r="L26" s="825">
        <v>0.3</v>
      </c>
      <c r="M26" s="827" t="s">
        <v>14</v>
      </c>
      <c r="N26" s="61"/>
      <c r="O26" s="1089"/>
      <c r="P26" s="1090"/>
      <c r="Q26" s="1090"/>
      <c r="R26" s="1089"/>
      <c r="S26" s="1090"/>
      <c r="T26" s="61"/>
      <c r="U26" s="1082"/>
      <c r="V26" s="1083"/>
      <c r="W26" s="1083"/>
      <c r="X26" s="1083"/>
      <c r="Y26" s="1082"/>
    </row>
    <row r="27" spans="1:25" ht="20.100000000000001" customHeight="1">
      <c r="A27" s="61"/>
      <c r="B27" s="829"/>
      <c r="C27" s="59"/>
      <c r="D27" s="59"/>
      <c r="E27" s="59"/>
      <c r="F27" s="59"/>
      <c r="G27" s="59"/>
      <c r="H27" s="61"/>
      <c r="I27" s="59"/>
      <c r="J27" s="59"/>
      <c r="K27" s="59"/>
      <c r="L27" s="59"/>
      <c r="M27" s="59"/>
      <c r="N27" s="61"/>
      <c r="O27" s="1091"/>
      <c r="P27" s="1091"/>
      <c r="Q27" s="1091"/>
      <c r="R27" s="1091"/>
      <c r="S27" s="1091"/>
      <c r="T27" s="61"/>
      <c r="U27" s="1030"/>
      <c r="V27" s="1030"/>
      <c r="W27" s="1030"/>
      <c r="X27" s="1030"/>
      <c r="Y27" s="1030"/>
    </row>
    <row r="28" spans="1:25" ht="15.75">
      <c r="A28" s="61"/>
      <c r="B28" s="830" t="s">
        <v>236</v>
      </c>
      <c r="C28" s="830"/>
      <c r="D28" s="61"/>
      <c r="E28" s="61"/>
      <c r="F28" s="61"/>
      <c r="G28" s="61"/>
      <c r="H28" s="61"/>
      <c r="I28" s="61"/>
      <c r="J28" s="61"/>
      <c r="K28" s="61"/>
      <c r="L28" s="61"/>
      <c r="M28" s="61"/>
      <c r="N28" s="61"/>
      <c r="O28" s="1030"/>
      <c r="P28" s="1030"/>
      <c r="Q28" s="1030"/>
      <c r="R28" s="1030"/>
      <c r="S28" s="1030"/>
      <c r="T28" s="61"/>
      <c r="U28" s="1030"/>
      <c r="V28" s="1030"/>
      <c r="W28" s="1030"/>
      <c r="X28" s="1030"/>
      <c r="Y28" s="1030"/>
    </row>
    <row r="29" spans="1:25" ht="15" customHeight="1">
      <c r="A29" s="61"/>
      <c r="B29" s="830"/>
      <c r="C29" s="830"/>
      <c r="D29" s="61"/>
      <c r="E29" s="61"/>
      <c r="F29" s="61"/>
      <c r="G29" s="61"/>
      <c r="H29" s="61"/>
      <c r="I29" s="61"/>
      <c r="J29" s="61"/>
      <c r="K29" s="61"/>
      <c r="L29" s="61"/>
      <c r="M29" s="61"/>
      <c r="N29" s="61"/>
      <c r="T29" s="61"/>
      <c r="U29" s="1030"/>
      <c r="V29" s="1030"/>
      <c r="W29" s="1030"/>
      <c r="X29" s="1030"/>
      <c r="Y29" s="1030"/>
    </row>
    <row r="30" spans="1:25" ht="12.95" customHeight="1">
      <c r="B30" s="755"/>
      <c r="C30" s="755"/>
    </row>
    <row r="31" spans="1:25" ht="11.1" customHeight="1"/>
    <row r="32" spans="1:25" ht="14.1" customHeight="1">
      <c r="B32" s="755"/>
      <c r="C32" s="755"/>
    </row>
    <row r="33" spans="2:26" ht="14.1" customHeight="1">
      <c r="B33" s="755"/>
      <c r="C33" s="755"/>
    </row>
    <row r="34" spans="2:26" ht="14.1" customHeight="1">
      <c r="B34" s="755"/>
      <c r="C34" s="755"/>
    </row>
    <row r="35" spans="2:26" ht="12.95" customHeight="1">
      <c r="B35" s="755"/>
      <c r="C35" s="755"/>
    </row>
    <row r="36" spans="2:26" ht="20.100000000000001" customHeight="1">
      <c r="B36" s="755"/>
      <c r="C36" s="755"/>
    </row>
    <row r="37" spans="2:26" ht="20.100000000000001" customHeight="1">
      <c r="B37" s="755"/>
      <c r="C37" s="755"/>
      <c r="D37" s="755"/>
      <c r="E37" s="755"/>
      <c r="F37" s="755"/>
      <c r="G37" s="755"/>
      <c r="H37" s="755"/>
      <c r="I37" s="755"/>
      <c r="J37" s="755"/>
      <c r="K37" s="755"/>
      <c r="L37" s="755"/>
      <c r="M37" s="755"/>
      <c r="N37" s="755"/>
      <c r="O37" s="755"/>
      <c r="P37" s="755"/>
      <c r="Q37" s="755"/>
      <c r="R37" s="755"/>
      <c r="S37" s="755"/>
      <c r="T37" s="755"/>
      <c r="U37" s="755"/>
      <c r="V37" s="755"/>
      <c r="W37" s="755"/>
      <c r="X37" s="755"/>
      <c r="Y37" s="755"/>
      <c r="Z37" s="755"/>
    </row>
    <row r="38" spans="2:26" ht="20.100000000000001" customHeight="1">
      <c r="B38" s="755"/>
      <c r="C38" s="755"/>
      <c r="D38" s="755"/>
      <c r="E38" s="755"/>
      <c r="F38" s="755"/>
      <c r="G38" s="755"/>
      <c r="H38" s="755"/>
      <c r="I38" s="755"/>
      <c r="J38" s="755"/>
      <c r="K38" s="755"/>
      <c r="L38" s="755"/>
      <c r="M38" s="755"/>
      <c r="N38" s="755"/>
      <c r="O38" s="755"/>
      <c r="P38" s="755"/>
      <c r="Q38" s="755"/>
      <c r="R38" s="755"/>
      <c r="S38" s="755"/>
      <c r="T38" s="755"/>
      <c r="U38" s="755"/>
      <c r="V38" s="755"/>
      <c r="W38" s="755"/>
      <c r="X38" s="755"/>
      <c r="Y38" s="755"/>
      <c r="Z38" s="755"/>
    </row>
    <row r="39" spans="2:26" ht="20.100000000000001" customHeight="1">
      <c r="B39" s="755"/>
      <c r="C39" s="755"/>
      <c r="D39" s="755"/>
      <c r="E39" s="755"/>
      <c r="F39" s="755"/>
      <c r="G39" s="755"/>
      <c r="H39" s="755"/>
      <c r="I39" s="755"/>
      <c r="J39" s="755"/>
      <c r="K39" s="755"/>
      <c r="L39" s="755"/>
      <c r="M39" s="755"/>
      <c r="N39" s="755"/>
      <c r="O39" s="755"/>
      <c r="P39" s="755"/>
      <c r="Q39" s="755"/>
      <c r="R39" s="755"/>
      <c r="S39" s="755"/>
      <c r="T39" s="755"/>
      <c r="U39" s="755"/>
      <c r="V39" s="755"/>
      <c r="W39" s="755"/>
      <c r="X39" s="755"/>
      <c r="Y39" s="755"/>
      <c r="Z39" s="755"/>
    </row>
    <row r="40" spans="2:26" ht="20.100000000000001" customHeight="1">
      <c r="B40" s="755"/>
      <c r="C40" s="755"/>
      <c r="D40" s="755"/>
      <c r="E40" s="755"/>
      <c r="F40" s="755"/>
      <c r="G40" s="755"/>
      <c r="H40" s="755"/>
      <c r="I40" s="755"/>
      <c r="J40" s="755"/>
      <c r="K40" s="755"/>
      <c r="L40" s="755"/>
      <c r="M40" s="755"/>
      <c r="N40" s="755"/>
      <c r="O40" s="755"/>
      <c r="P40" s="755"/>
      <c r="Q40" s="755"/>
      <c r="R40" s="755"/>
      <c r="S40" s="755"/>
      <c r="T40" s="755"/>
      <c r="U40" s="755"/>
      <c r="V40" s="755"/>
      <c r="W40" s="755"/>
      <c r="X40" s="755"/>
      <c r="Y40" s="755"/>
      <c r="Z40" s="755"/>
    </row>
    <row r="41" spans="2:26" ht="20.100000000000001" customHeight="1">
      <c r="B41" s="755"/>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row>
    <row r="42" spans="2:26" ht="20.100000000000001" customHeight="1">
      <c r="B42" s="755"/>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row>
    <row r="43" spans="2:26" ht="20.100000000000001" customHeight="1">
      <c r="B43" s="755"/>
      <c r="C43" s="755"/>
      <c r="D43" s="755"/>
      <c r="E43" s="755"/>
      <c r="F43" s="755"/>
      <c r="G43" s="755"/>
      <c r="H43" s="755"/>
      <c r="I43" s="755"/>
      <c r="J43" s="755"/>
      <c r="K43" s="755"/>
      <c r="L43" s="755"/>
      <c r="M43" s="755"/>
      <c r="N43" s="755"/>
      <c r="O43" s="755"/>
      <c r="P43" s="755"/>
      <c r="Q43" s="755"/>
      <c r="R43" s="755"/>
      <c r="S43" s="755"/>
      <c r="T43" s="755"/>
      <c r="U43" s="755"/>
      <c r="V43" s="755"/>
      <c r="W43" s="755"/>
      <c r="X43" s="755"/>
      <c r="Y43" s="755"/>
      <c r="Z43" s="755"/>
    </row>
    <row r="44" spans="2:26" ht="20.100000000000001" customHeight="1">
      <c r="B44" s="755"/>
      <c r="C44" s="755"/>
      <c r="D44" s="755"/>
      <c r="E44" s="755"/>
      <c r="F44" s="755"/>
      <c r="G44" s="755"/>
      <c r="H44" s="755"/>
      <c r="I44" s="755"/>
      <c r="J44" s="755"/>
      <c r="K44" s="755"/>
      <c r="L44" s="755"/>
      <c r="M44" s="755"/>
      <c r="N44" s="755"/>
      <c r="O44" s="755"/>
      <c r="P44" s="755"/>
      <c r="Q44" s="755"/>
      <c r="R44" s="755"/>
      <c r="S44" s="755"/>
      <c r="T44" s="755"/>
      <c r="U44" s="755"/>
      <c r="V44" s="755"/>
      <c r="W44" s="755"/>
      <c r="X44" s="755"/>
      <c r="Y44" s="755"/>
      <c r="Z44" s="755"/>
    </row>
    <row r="45" spans="2:26" ht="20.100000000000001" customHeight="1">
      <c r="B45" s="755"/>
      <c r="C45" s="755"/>
      <c r="D45" s="755"/>
      <c r="E45" s="755"/>
      <c r="F45" s="755"/>
      <c r="G45" s="755"/>
      <c r="H45" s="755"/>
      <c r="I45" s="755"/>
      <c r="J45" s="755"/>
      <c r="K45" s="755"/>
      <c r="L45" s="755"/>
      <c r="M45" s="755"/>
      <c r="N45" s="755"/>
      <c r="O45" s="755"/>
      <c r="P45" s="755"/>
      <c r="Q45" s="755"/>
      <c r="R45" s="755"/>
      <c r="S45" s="755"/>
      <c r="T45" s="755"/>
      <c r="U45" s="755"/>
      <c r="V45" s="755"/>
      <c r="W45" s="755"/>
      <c r="X45" s="755"/>
      <c r="Y45" s="755"/>
      <c r="Z45" s="755"/>
    </row>
    <row r="46" spans="2:26" ht="20.100000000000001" customHeight="1">
      <c r="B46" s="755"/>
      <c r="C46" s="755"/>
      <c r="D46" s="755"/>
      <c r="E46" s="755"/>
      <c r="F46" s="755"/>
      <c r="G46" s="755"/>
      <c r="H46" s="755"/>
      <c r="I46" s="755"/>
      <c r="J46" s="755"/>
      <c r="K46" s="755"/>
      <c r="L46" s="755"/>
      <c r="M46" s="755"/>
      <c r="N46" s="755"/>
      <c r="O46" s="755"/>
      <c r="P46" s="755"/>
      <c r="Q46" s="755"/>
      <c r="R46" s="755"/>
      <c r="S46" s="755"/>
      <c r="T46" s="755"/>
      <c r="U46" s="755"/>
      <c r="V46" s="755"/>
      <c r="W46" s="755"/>
      <c r="X46" s="755"/>
      <c r="Y46" s="755"/>
      <c r="Z46" s="755"/>
    </row>
    <row r="47" spans="2:26" ht="20.100000000000001" customHeight="1">
      <c r="B47" s="755"/>
      <c r="C47" s="755"/>
      <c r="D47" s="755"/>
      <c r="E47" s="755"/>
      <c r="F47" s="755"/>
      <c r="G47" s="755"/>
      <c r="H47" s="755"/>
      <c r="I47" s="755"/>
      <c r="J47" s="755"/>
      <c r="K47" s="755"/>
      <c r="L47" s="755"/>
      <c r="M47" s="755"/>
      <c r="N47" s="755"/>
      <c r="O47" s="755"/>
      <c r="P47" s="755"/>
      <c r="Q47" s="755"/>
      <c r="R47" s="755"/>
      <c r="S47" s="755"/>
      <c r="T47" s="755"/>
      <c r="U47" s="755"/>
      <c r="V47" s="755"/>
      <c r="W47" s="755"/>
      <c r="X47" s="755"/>
      <c r="Y47" s="755"/>
      <c r="Z47" s="755"/>
    </row>
    <row r="48" spans="2:26" ht="20.100000000000001" customHeight="1">
      <c r="B48" s="755"/>
      <c r="C48" s="755"/>
      <c r="D48" s="755"/>
      <c r="E48" s="755"/>
      <c r="F48" s="755"/>
      <c r="G48" s="755"/>
      <c r="H48" s="755"/>
      <c r="I48" s="755"/>
      <c r="J48" s="755"/>
      <c r="K48" s="755"/>
      <c r="L48" s="755"/>
      <c r="M48" s="755"/>
      <c r="N48" s="755"/>
      <c r="O48" s="755"/>
      <c r="P48" s="755"/>
      <c r="Q48" s="755"/>
      <c r="R48" s="755"/>
      <c r="S48" s="755"/>
      <c r="T48" s="755"/>
      <c r="U48" s="755"/>
      <c r="V48" s="755"/>
      <c r="W48" s="755"/>
      <c r="X48" s="755"/>
      <c r="Y48" s="755"/>
      <c r="Z48" s="755"/>
    </row>
    <row r="49" spans="2:26" ht="20.100000000000001" customHeight="1">
      <c r="B49" s="755"/>
      <c r="C49" s="755"/>
      <c r="D49" s="755"/>
      <c r="E49" s="755"/>
      <c r="F49" s="755"/>
      <c r="G49" s="755"/>
      <c r="H49" s="755"/>
      <c r="I49" s="755"/>
      <c r="J49" s="755"/>
      <c r="K49" s="755"/>
      <c r="L49" s="755"/>
      <c r="M49" s="755"/>
      <c r="N49" s="755"/>
      <c r="O49" s="755"/>
      <c r="P49" s="755"/>
      <c r="Q49" s="755"/>
      <c r="R49" s="755"/>
      <c r="S49" s="755"/>
      <c r="T49" s="755"/>
      <c r="U49" s="755"/>
      <c r="V49" s="755"/>
      <c r="W49" s="755"/>
      <c r="X49" s="755"/>
      <c r="Y49" s="755"/>
      <c r="Z49" s="755"/>
    </row>
    <row r="50" spans="2:26" ht="20.100000000000001" customHeight="1">
      <c r="B50" s="755"/>
      <c r="C50" s="755"/>
      <c r="D50" s="755"/>
      <c r="E50" s="755"/>
      <c r="F50" s="755"/>
      <c r="G50" s="755"/>
      <c r="H50" s="755"/>
      <c r="I50" s="755"/>
      <c r="J50" s="755"/>
      <c r="K50" s="755"/>
      <c r="L50" s="755"/>
      <c r="M50" s="755"/>
      <c r="N50" s="755"/>
      <c r="O50" s="755"/>
      <c r="P50" s="755"/>
      <c r="Q50" s="755"/>
      <c r="R50" s="755"/>
      <c r="S50" s="755"/>
      <c r="T50" s="755"/>
      <c r="U50" s="755"/>
      <c r="V50" s="755"/>
      <c r="W50" s="755"/>
      <c r="X50" s="755"/>
      <c r="Y50" s="755"/>
    </row>
    <row r="57" spans="2:26" ht="14.1" customHeight="1"/>
    <row r="58" spans="2:26" ht="24.95" customHeight="1"/>
    <row r="59" spans="2:26" ht="14.1" customHeight="1"/>
    <row r="60" spans="2:26" ht="14.1" customHeight="1"/>
    <row r="61" spans="2:26" ht="14.1" customHeight="1"/>
    <row r="62" spans="2:26" ht="14.1" customHeight="1"/>
    <row r="63" spans="2:26" ht="14.1" customHeight="1"/>
    <row r="64" spans="2:26" ht="14.1" customHeight="1"/>
  </sheetData>
  <mergeCells count="17">
    <mergeCell ref="D5:G5"/>
    <mergeCell ref="J5:M5"/>
    <mergeCell ref="P5:S5"/>
    <mergeCell ref="V5:Y5"/>
    <mergeCell ref="B2:G2"/>
    <mergeCell ref="C4:G4"/>
    <mergeCell ref="I4:M4"/>
    <mergeCell ref="O4:S4"/>
    <mergeCell ref="U4:Y4"/>
    <mergeCell ref="C16:G16"/>
    <mergeCell ref="I16:M16"/>
    <mergeCell ref="O16:S16"/>
    <mergeCell ref="U16:Y16"/>
    <mergeCell ref="D17:G17"/>
    <mergeCell ref="J17:M17"/>
    <mergeCell ref="P17:S17"/>
    <mergeCell ref="V17:Y17"/>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colBreaks count="1" manualBreakCount="1">
    <brk id="8" max="27"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6D"/>
  </sheetPr>
  <dimension ref="B2:N10"/>
  <sheetViews>
    <sheetView showGridLines="0" view="pageBreakPreview" zoomScaleNormal="100" zoomScaleSheetLayoutView="100" zoomScalePageLayoutView="120" workbookViewId="0">
      <selection activeCell="B81" sqref="B81"/>
    </sheetView>
  </sheetViews>
  <sheetFormatPr defaultColWidth="10.875" defaultRowHeight="20.100000000000001" customHeight="1"/>
  <cols>
    <col min="1" max="1" width="5.5" style="744" customWidth="1"/>
    <col min="2" max="2" width="34.75" style="744" customWidth="1"/>
    <col min="3" max="5" width="10.875" style="744" customWidth="1"/>
    <col min="6" max="16384" width="10.875" style="744"/>
  </cols>
  <sheetData>
    <row r="2" spans="2:14" ht="20.100000000000001" customHeight="1">
      <c r="B2" s="1300" t="s">
        <v>610</v>
      </c>
      <c r="C2" s="1300"/>
      <c r="D2" s="1300"/>
      <c r="E2" s="1300"/>
      <c r="F2" s="1300"/>
      <c r="G2" s="1300"/>
    </row>
    <row r="4" spans="2:14" ht="20.100000000000001" customHeight="1">
      <c r="B4" s="176" t="s">
        <v>609</v>
      </c>
      <c r="C4" s="653">
        <v>2018</v>
      </c>
      <c r="D4" s="177">
        <v>2017</v>
      </c>
      <c r="E4" s="177">
        <v>2016</v>
      </c>
      <c r="F4" s="175">
        <v>2015</v>
      </c>
      <c r="G4" s="175">
        <v>2014</v>
      </c>
    </row>
    <row r="5" spans="2:14" ht="20.100000000000001" customHeight="1">
      <c r="B5" s="276" t="s">
        <v>925</v>
      </c>
      <c r="C5" s="652">
        <v>2021</v>
      </c>
      <c r="D5" s="651">
        <v>2021</v>
      </c>
      <c r="E5" s="651">
        <v>2011</v>
      </c>
      <c r="F5" s="651">
        <v>2247</v>
      </c>
      <c r="G5" s="651">
        <v>2187</v>
      </c>
    </row>
    <row r="6" spans="2:14" ht="20.100000000000001" customHeight="1">
      <c r="B6" s="649" t="s">
        <v>608</v>
      </c>
      <c r="C6" s="648">
        <v>1852</v>
      </c>
      <c r="D6" s="647">
        <v>1827</v>
      </c>
      <c r="E6" s="647">
        <v>1965</v>
      </c>
      <c r="F6" s="647">
        <v>2023</v>
      </c>
      <c r="G6" s="647">
        <v>1775</v>
      </c>
    </row>
    <row r="7" spans="2:14" ht="12" customHeight="1"/>
    <row r="8" spans="2:14" ht="9" customHeight="1">
      <c r="B8" s="1386" t="s">
        <v>926</v>
      </c>
      <c r="C8" s="1386"/>
      <c r="D8" s="1386"/>
      <c r="E8" s="1386"/>
      <c r="F8" s="1386"/>
      <c r="G8" s="1386"/>
    </row>
    <row r="9" spans="2:14" ht="9" customHeight="1">
      <c r="B9" s="1383" t="s">
        <v>607</v>
      </c>
      <c r="C9" s="1383"/>
      <c r="D9" s="1383"/>
      <c r="E9" s="1383"/>
      <c r="F9" s="1383"/>
      <c r="G9" s="1383"/>
    </row>
    <row r="10" spans="2:14" ht="9" customHeight="1">
      <c r="B10" s="1103" t="s">
        <v>606</v>
      </c>
      <c r="C10" s="1103"/>
      <c r="D10" s="1103"/>
      <c r="E10" s="1103"/>
      <c r="F10" s="1103"/>
      <c r="G10" s="1103"/>
      <c r="H10" s="1031"/>
      <c r="I10" s="1031"/>
      <c r="J10" s="1031"/>
      <c r="K10" s="1031"/>
      <c r="L10" s="1031"/>
      <c r="M10" s="1031"/>
      <c r="N10" s="1031"/>
    </row>
  </sheetData>
  <mergeCells count="3">
    <mergeCell ref="B2:G2"/>
    <mergeCell ref="B8:G8"/>
    <mergeCell ref="B9:G9"/>
  </mergeCells>
  <pageMargins left="0.23622047244094491" right="0.23622047244094491" top="0.74803149606299213" bottom="0.74803149606299213" header="0.31496062992125984" footer="0.31496062992125984"/>
  <pageSetup paperSize="9" scale="80" fitToWidth="0" fitToHeight="0" orientation="portrait" copies="4" r:id="rId1"/>
  <headerFooter>
    <oddHeader>&amp;L&amp;A</oddHead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6D"/>
  </sheetPr>
  <dimension ref="B1:N46"/>
  <sheetViews>
    <sheetView showGridLines="0" view="pageBreakPreview" zoomScaleNormal="70" zoomScaleSheetLayoutView="100" zoomScalePageLayoutView="80" workbookViewId="0">
      <selection activeCell="B1" sqref="B1"/>
    </sheetView>
  </sheetViews>
  <sheetFormatPr defaultColWidth="10.875" defaultRowHeight="20.100000000000001" customHeight="1"/>
  <cols>
    <col min="1" max="1" width="0.875" style="744" customWidth="1"/>
    <col min="2" max="2" width="29" style="744" customWidth="1"/>
    <col min="3" max="3" width="8" style="744" customWidth="1"/>
    <col min="4" max="4" width="6.125" style="968" customWidth="1"/>
    <col min="5" max="5" width="7" style="744" bestFit="1" customWidth="1"/>
    <col min="6" max="10" width="7" style="744" customWidth="1"/>
    <col min="11" max="14" width="6.875" style="744" customWidth="1"/>
    <col min="15" max="16384" width="10.875" style="744"/>
  </cols>
  <sheetData>
    <row r="1" spans="2:14" ht="20.100000000000001" customHeight="1">
      <c r="D1" s="967"/>
      <c r="E1" s="677"/>
      <c r="F1" s="677"/>
      <c r="G1" s="677"/>
    </row>
    <row r="2" spans="2:14" ht="20.100000000000001" customHeight="1">
      <c r="B2" s="1379" t="str">
        <f>UPPER("Refinery capacity (Group share)")</f>
        <v>REFINERY CAPACITY (GROUP SHARE)</v>
      </c>
      <c r="C2" s="1379"/>
      <c r="D2" s="1379"/>
      <c r="E2" s="1379"/>
      <c r="F2" s="1379"/>
      <c r="G2" s="1379"/>
      <c r="H2" s="1379"/>
      <c r="I2" s="1379"/>
      <c r="J2" s="1379"/>
      <c r="K2" s="1379"/>
      <c r="L2" s="1379"/>
      <c r="M2" s="1379"/>
    </row>
    <row r="3" spans="2:14" ht="20.100000000000001" customHeight="1">
      <c r="F3" s="1390"/>
      <c r="G3" s="1390"/>
      <c r="H3" s="1390"/>
      <c r="I3" s="1390"/>
      <c r="J3" s="1390"/>
      <c r="K3" s="1390"/>
      <c r="L3" s="1390"/>
      <c r="M3" s="1390"/>
      <c r="N3" s="1390"/>
    </row>
    <row r="4" spans="2:14" ht="20.100000000000001" customHeight="1">
      <c r="B4" s="676" t="s">
        <v>867</v>
      </c>
      <c r="C4" s="1391" t="s">
        <v>650</v>
      </c>
      <c r="D4" s="1391"/>
      <c r="E4" s="1391"/>
      <c r="F4" s="1391"/>
      <c r="G4" s="1391"/>
      <c r="H4" s="1391"/>
      <c r="I4" s="1391"/>
      <c r="J4" s="1391"/>
      <c r="K4" s="1391"/>
      <c r="L4" s="1391"/>
      <c r="M4" s="1391"/>
      <c r="N4" s="1391"/>
    </row>
    <row r="5" spans="2:14" s="632" customFormat="1" ht="48">
      <c r="B5" s="1209" t="s">
        <v>649</v>
      </c>
      <c r="C5" s="1210" t="s">
        <v>648</v>
      </c>
      <c r="D5" s="1211" t="s">
        <v>647</v>
      </c>
      <c r="E5" s="1210" t="s">
        <v>646</v>
      </c>
      <c r="F5" s="1210" t="s">
        <v>645</v>
      </c>
      <c r="G5" s="1210" t="s">
        <v>644</v>
      </c>
      <c r="H5" s="1210" t="s">
        <v>643</v>
      </c>
      <c r="I5" s="1210" t="s">
        <v>642</v>
      </c>
      <c r="J5" s="1210" t="s">
        <v>641</v>
      </c>
      <c r="K5" s="1210" t="s">
        <v>640</v>
      </c>
      <c r="L5" s="1210" t="s">
        <v>639</v>
      </c>
      <c r="M5" s="1210" t="s">
        <v>638</v>
      </c>
      <c r="N5" s="1210" t="s">
        <v>1163</v>
      </c>
    </row>
    <row r="6" spans="2:14" ht="20.100000000000001" customHeight="1">
      <c r="B6" s="667" t="s">
        <v>40</v>
      </c>
      <c r="C6" s="650"/>
      <c r="D6" s="969"/>
      <c r="E6" s="674"/>
      <c r="F6" s="673"/>
      <c r="G6" s="673"/>
      <c r="H6" s="673"/>
      <c r="I6" s="673"/>
      <c r="J6" s="673"/>
      <c r="K6" s="673"/>
      <c r="L6" s="673"/>
      <c r="M6" s="672"/>
      <c r="N6" s="672"/>
    </row>
    <row r="7" spans="2:14" ht="20.100000000000001" customHeight="1">
      <c r="B7" s="669" t="s">
        <v>637</v>
      </c>
      <c r="C7" s="970">
        <v>253</v>
      </c>
      <c r="D7" s="971">
        <v>1</v>
      </c>
      <c r="E7" s="696">
        <v>253</v>
      </c>
      <c r="F7" s="664" t="s">
        <v>14</v>
      </c>
      <c r="G7" s="664">
        <v>37</v>
      </c>
      <c r="H7" s="664">
        <v>63.881852054794521</v>
      </c>
      <c r="I7" s="664" t="s">
        <v>14</v>
      </c>
      <c r="J7" s="664">
        <v>220</v>
      </c>
      <c r="K7" s="664" t="s">
        <v>14</v>
      </c>
      <c r="L7" s="664" t="s">
        <v>14</v>
      </c>
      <c r="M7" s="670">
        <v>21.891205479452054</v>
      </c>
      <c r="N7" s="670" t="s">
        <v>14</v>
      </c>
    </row>
    <row r="8" spans="2:14" ht="20.100000000000001" customHeight="1">
      <c r="B8" s="669" t="s">
        <v>636</v>
      </c>
      <c r="C8" s="970" t="s">
        <v>14</v>
      </c>
      <c r="D8" s="971">
        <v>1</v>
      </c>
      <c r="E8" s="696" t="s">
        <v>14</v>
      </c>
      <c r="F8" s="664" t="s">
        <v>14</v>
      </c>
      <c r="G8" s="664" t="s">
        <v>14</v>
      </c>
      <c r="H8" s="664" t="s">
        <v>14</v>
      </c>
      <c r="I8" s="664" t="s">
        <v>14</v>
      </c>
      <c r="J8" s="664" t="s">
        <v>14</v>
      </c>
      <c r="K8" s="664" t="s">
        <v>14</v>
      </c>
      <c r="L8" s="664" t="s">
        <v>14</v>
      </c>
      <c r="M8" s="664" t="s">
        <v>14</v>
      </c>
      <c r="N8" s="664" t="s">
        <v>14</v>
      </c>
    </row>
    <row r="9" spans="2:14" ht="20.100000000000001" customHeight="1">
      <c r="B9" s="669" t="s">
        <v>635</v>
      </c>
      <c r="C9" s="970">
        <v>219</v>
      </c>
      <c r="D9" s="971">
        <v>1</v>
      </c>
      <c r="E9" s="696">
        <v>219</v>
      </c>
      <c r="F9" s="664">
        <v>50.536156164383563</v>
      </c>
      <c r="G9" s="664">
        <v>23.098580821917807</v>
      </c>
      <c r="H9" s="664" t="s">
        <v>14</v>
      </c>
      <c r="I9" s="664" t="s">
        <v>14</v>
      </c>
      <c r="J9" s="664">
        <v>125.64400000000001</v>
      </c>
      <c r="K9" s="664">
        <v>6.7355342465753427</v>
      </c>
      <c r="L9" s="664" t="s">
        <v>14</v>
      </c>
      <c r="M9" s="670">
        <v>26.004904109589045</v>
      </c>
      <c r="N9" s="670" t="s">
        <v>14</v>
      </c>
    </row>
    <row r="10" spans="2:14" ht="20.100000000000001" customHeight="1">
      <c r="B10" s="669" t="s">
        <v>634</v>
      </c>
      <c r="C10" s="970">
        <v>109</v>
      </c>
      <c r="D10" s="971">
        <v>1</v>
      </c>
      <c r="E10" s="696">
        <v>109</v>
      </c>
      <c r="F10" s="664">
        <v>29.032019178082191</v>
      </c>
      <c r="G10" s="664">
        <v>11.025550684931506</v>
      </c>
      <c r="H10" s="664" t="s">
        <v>14</v>
      </c>
      <c r="I10" s="664" t="s">
        <v>14</v>
      </c>
      <c r="J10" s="664">
        <v>72.245999999999995</v>
      </c>
      <c r="K10" s="664">
        <v>4.7553287671232871</v>
      </c>
      <c r="L10" s="664" t="s">
        <v>14</v>
      </c>
      <c r="M10" s="670">
        <v>14.718</v>
      </c>
      <c r="N10" s="670" t="s">
        <v>14</v>
      </c>
    </row>
    <row r="11" spans="2:14" ht="20.100000000000001" customHeight="1">
      <c r="B11" s="668" t="s">
        <v>633</v>
      </c>
      <c r="C11" s="972">
        <v>101</v>
      </c>
      <c r="D11" s="973">
        <v>1</v>
      </c>
      <c r="E11" s="974">
        <v>101</v>
      </c>
      <c r="F11" s="662">
        <v>30.724430136986307</v>
      </c>
      <c r="G11" s="662">
        <v>14.042860273972604</v>
      </c>
      <c r="H11" s="662" t="s">
        <v>14</v>
      </c>
      <c r="I11" s="662" t="s">
        <v>14</v>
      </c>
      <c r="J11" s="662">
        <v>77.350999999999999</v>
      </c>
      <c r="K11" s="662">
        <v>4.2987945205479452</v>
      </c>
      <c r="L11" s="662" t="s">
        <v>14</v>
      </c>
      <c r="M11" s="661">
        <v>13.016465753424658</v>
      </c>
      <c r="N11" s="661" t="s">
        <v>14</v>
      </c>
    </row>
    <row r="12" spans="2:14" ht="20.100000000000001" customHeight="1">
      <c r="B12" s="660" t="s">
        <v>632</v>
      </c>
      <c r="C12" s="659">
        <f>SUM(C7:C11)</f>
        <v>682</v>
      </c>
      <c r="D12" s="975"/>
      <c r="E12" s="657">
        <f>SUM(E7:E11)</f>
        <v>682</v>
      </c>
      <c r="F12" s="657">
        <f>SUM(F7:F11)</f>
        <v>110.29260547945205</v>
      </c>
      <c r="G12" s="657">
        <f t="shared" ref="G12:M12" si="0">SUM(G7:G11)</f>
        <v>85.166991780821917</v>
      </c>
      <c r="H12" s="657">
        <f t="shared" si="0"/>
        <v>63.881852054794521</v>
      </c>
      <c r="I12" s="657">
        <v>0</v>
      </c>
      <c r="J12" s="657">
        <f t="shared" si="0"/>
        <v>495.24099999999999</v>
      </c>
      <c r="K12" s="657">
        <f t="shared" si="0"/>
        <v>15.789657534246574</v>
      </c>
      <c r="L12" s="658">
        <v>0</v>
      </c>
      <c r="M12" s="657">
        <f t="shared" si="0"/>
        <v>75.630575342465761</v>
      </c>
      <c r="N12" s="657">
        <v>0</v>
      </c>
    </row>
    <row r="13" spans="2:14" ht="20.100000000000001" customHeight="1">
      <c r="B13" s="667" t="s">
        <v>41</v>
      </c>
      <c r="C13" s="665"/>
      <c r="D13" s="976"/>
      <c r="E13" s="671"/>
      <c r="F13" s="665"/>
      <c r="G13" s="665"/>
      <c r="H13" s="665"/>
      <c r="I13" s="665"/>
      <c r="J13" s="665"/>
      <c r="K13" s="665"/>
      <c r="L13" s="665"/>
      <c r="M13" s="665"/>
      <c r="N13" s="665"/>
    </row>
    <row r="14" spans="2:14" ht="20.100000000000001" customHeight="1">
      <c r="B14" s="669" t="s">
        <v>631</v>
      </c>
      <c r="C14" s="970">
        <v>109</v>
      </c>
      <c r="D14" s="971">
        <v>1</v>
      </c>
      <c r="E14" s="696">
        <v>109</v>
      </c>
      <c r="F14" s="664">
        <v>49.797041095890407</v>
      </c>
      <c r="G14" s="664">
        <v>16.45538082191781</v>
      </c>
      <c r="H14" s="664" t="s">
        <v>14</v>
      </c>
      <c r="I14" s="664" t="s">
        <v>14</v>
      </c>
      <c r="J14" s="664">
        <v>102</v>
      </c>
      <c r="K14" s="664">
        <v>7.1334657534246571</v>
      </c>
      <c r="L14" s="664" t="s">
        <v>14</v>
      </c>
      <c r="M14" s="670">
        <v>20.470849315068492</v>
      </c>
      <c r="N14" s="670" t="s">
        <v>14</v>
      </c>
    </row>
    <row r="15" spans="2:14" ht="20.100000000000001" customHeight="1">
      <c r="B15" s="669" t="s">
        <v>630</v>
      </c>
      <c r="C15" s="970">
        <v>148</v>
      </c>
      <c r="D15" s="971">
        <v>0.55000000000000004</v>
      </c>
      <c r="E15" s="696">
        <v>81</v>
      </c>
      <c r="F15" s="664" t="s">
        <v>14</v>
      </c>
      <c r="G15" s="664">
        <v>26.471369863013702</v>
      </c>
      <c r="H15" s="664">
        <v>73.547802739726023</v>
      </c>
      <c r="I15" s="664" t="s">
        <v>14</v>
      </c>
      <c r="J15" s="664">
        <v>65.39</v>
      </c>
      <c r="K15" s="664" t="s">
        <v>14</v>
      </c>
      <c r="L15" s="664" t="s">
        <v>14</v>
      </c>
      <c r="M15" s="670" t="s">
        <v>14</v>
      </c>
      <c r="N15" s="670" t="s">
        <v>14</v>
      </c>
    </row>
    <row r="16" spans="2:14" ht="20.100000000000001" customHeight="1">
      <c r="B16" s="669" t="s">
        <v>629</v>
      </c>
      <c r="C16" s="970">
        <v>337.933501369863</v>
      </c>
      <c r="D16" s="971">
        <v>1</v>
      </c>
      <c r="E16" s="696">
        <v>338</v>
      </c>
      <c r="F16" s="664">
        <v>95.035090410958901</v>
      </c>
      <c r="G16" s="664">
        <v>56</v>
      </c>
      <c r="H16" s="664">
        <v>50.915835616438365</v>
      </c>
      <c r="I16" s="664">
        <v>50</v>
      </c>
      <c r="J16" s="664">
        <v>253.35900000000001</v>
      </c>
      <c r="K16" s="664">
        <v>8.9350273972602743</v>
      </c>
      <c r="L16" s="664" t="s">
        <v>14</v>
      </c>
      <c r="M16" s="670" t="s">
        <v>14</v>
      </c>
      <c r="N16" s="670" t="s">
        <v>14</v>
      </c>
    </row>
    <row r="17" spans="2:14" ht="20.100000000000001" customHeight="1">
      <c r="B17" s="669" t="s">
        <v>628</v>
      </c>
      <c r="C17" s="970">
        <v>227.41032328767122</v>
      </c>
      <c r="D17" s="971">
        <v>1</v>
      </c>
      <c r="E17" s="696">
        <v>227</v>
      </c>
      <c r="F17" s="664">
        <v>59.11677534246575</v>
      </c>
      <c r="G17" s="664">
        <v>24.886405479452055</v>
      </c>
      <c r="H17" s="664" t="s">
        <v>14</v>
      </c>
      <c r="I17" s="664" t="s">
        <v>14</v>
      </c>
      <c r="J17" s="664">
        <v>238</v>
      </c>
      <c r="K17" s="664">
        <v>9.7554657534246569</v>
      </c>
      <c r="L17" s="664" t="s">
        <v>14</v>
      </c>
      <c r="M17" s="670">
        <v>24.507698630136986</v>
      </c>
      <c r="N17" s="670" t="s">
        <v>14</v>
      </c>
    </row>
    <row r="18" spans="2:14" ht="20.100000000000001" customHeight="1">
      <c r="B18" s="660" t="s">
        <v>627</v>
      </c>
      <c r="C18" s="659">
        <f>SUM(C14:C17)</f>
        <v>822.34382465753424</v>
      </c>
      <c r="D18" s="975"/>
      <c r="E18" s="657">
        <f t="shared" ref="E18:K18" si="1">SUM(E14:E17)</f>
        <v>755</v>
      </c>
      <c r="F18" s="657">
        <f t="shared" si="1"/>
        <v>203.94890684931505</v>
      </c>
      <c r="G18" s="657">
        <f t="shared" si="1"/>
        <v>123.81315616438356</v>
      </c>
      <c r="H18" s="657">
        <f t="shared" si="1"/>
        <v>124.46363835616438</v>
      </c>
      <c r="I18" s="657">
        <f t="shared" si="1"/>
        <v>50</v>
      </c>
      <c r="J18" s="657">
        <f t="shared" si="1"/>
        <v>658.74900000000002</v>
      </c>
      <c r="K18" s="657">
        <f t="shared" si="1"/>
        <v>25.823958904109588</v>
      </c>
      <c r="L18" s="658">
        <v>0</v>
      </c>
      <c r="M18" s="657">
        <f>SUM(M14:M17)</f>
        <v>44.978547945205477</v>
      </c>
      <c r="N18" s="657">
        <v>0</v>
      </c>
    </row>
    <row r="19" spans="2:14" ht="20.100000000000001" customHeight="1">
      <c r="B19" s="667" t="s">
        <v>321</v>
      </c>
      <c r="C19" s="665"/>
      <c r="D19" s="976"/>
      <c r="E19" s="666"/>
      <c r="F19" s="665"/>
      <c r="G19" s="665"/>
      <c r="H19" s="665"/>
      <c r="I19" s="665"/>
      <c r="J19" s="665"/>
      <c r="K19" s="665"/>
      <c r="L19" s="665"/>
      <c r="M19" s="665"/>
      <c r="N19" s="665"/>
    </row>
    <row r="20" spans="2:14" ht="20.100000000000001" customHeight="1">
      <c r="B20" s="669" t="s">
        <v>626</v>
      </c>
      <c r="C20" s="977">
        <v>178.41095890410958</v>
      </c>
      <c r="D20" s="978">
        <v>1</v>
      </c>
      <c r="E20" s="979">
        <v>178</v>
      </c>
      <c r="F20" s="663">
        <v>74.772054794520542</v>
      </c>
      <c r="G20" s="663">
        <v>37.917808219178085</v>
      </c>
      <c r="H20" s="663" t="s">
        <v>14</v>
      </c>
      <c r="I20" s="663" t="s">
        <v>14</v>
      </c>
      <c r="J20" s="663">
        <v>240.96799999999999</v>
      </c>
      <c r="K20" s="663">
        <v>6.1438356164383565</v>
      </c>
      <c r="L20" s="663">
        <v>7.5221917808219176</v>
      </c>
      <c r="M20" s="663" t="s">
        <v>14</v>
      </c>
      <c r="N20" s="663">
        <v>54.082191780821915</v>
      </c>
    </row>
    <row r="21" spans="2:14" ht="20.100000000000001" customHeight="1">
      <c r="B21" s="668" t="s">
        <v>625</v>
      </c>
      <c r="C21" s="972">
        <v>60</v>
      </c>
      <c r="D21" s="973">
        <v>0.4</v>
      </c>
      <c r="E21" s="974">
        <v>24</v>
      </c>
      <c r="F21" s="662" t="s">
        <v>14</v>
      </c>
      <c r="G21" s="662" t="s">
        <v>14</v>
      </c>
      <c r="H21" s="662" t="s">
        <v>14</v>
      </c>
      <c r="I21" s="662" t="s">
        <v>14</v>
      </c>
      <c r="J21" s="662" t="s">
        <v>14</v>
      </c>
      <c r="K21" s="662" t="s">
        <v>14</v>
      </c>
      <c r="L21" s="662" t="s">
        <v>14</v>
      </c>
      <c r="M21" s="661" t="s">
        <v>14</v>
      </c>
      <c r="N21" s="661" t="s">
        <v>14</v>
      </c>
    </row>
    <row r="22" spans="2:14" ht="20.100000000000001" customHeight="1">
      <c r="B22" s="660" t="s">
        <v>624</v>
      </c>
      <c r="C22" s="659">
        <v>238</v>
      </c>
      <c r="D22" s="975"/>
      <c r="E22" s="657">
        <v>202</v>
      </c>
      <c r="F22" s="657">
        <f>SUM(F20:F21)</f>
        <v>74.772054794520542</v>
      </c>
      <c r="G22" s="657">
        <f t="shared" ref="G22:N22" si="2">SUM(G20:G21)</f>
        <v>37.917808219178085</v>
      </c>
      <c r="H22" s="657">
        <v>0</v>
      </c>
      <c r="I22" s="657">
        <v>0</v>
      </c>
      <c r="J22" s="657">
        <f t="shared" si="2"/>
        <v>240.96799999999999</v>
      </c>
      <c r="K22" s="657">
        <f t="shared" si="2"/>
        <v>6.1438356164383565</v>
      </c>
      <c r="L22" s="657">
        <f t="shared" si="2"/>
        <v>7.5221917808219176</v>
      </c>
      <c r="M22" s="657">
        <v>0</v>
      </c>
      <c r="N22" s="657">
        <f t="shared" si="2"/>
        <v>54.082191780821915</v>
      </c>
    </row>
    <row r="23" spans="2:14" ht="20.100000000000001" customHeight="1">
      <c r="B23" s="667" t="s">
        <v>43</v>
      </c>
      <c r="C23" s="665"/>
      <c r="D23" s="976"/>
      <c r="E23" s="666"/>
      <c r="F23" s="665"/>
      <c r="G23" s="665"/>
      <c r="H23" s="665"/>
      <c r="I23" s="665"/>
      <c r="J23" s="665"/>
      <c r="K23" s="665"/>
      <c r="L23" s="665"/>
      <c r="M23" s="665"/>
      <c r="N23" s="665"/>
    </row>
    <row r="24" spans="2:14" ht="20.100000000000001" customHeight="1">
      <c r="B24" s="109" t="s">
        <v>623</v>
      </c>
      <c r="C24" s="970">
        <v>42</v>
      </c>
      <c r="D24" s="971">
        <v>0.2</v>
      </c>
      <c r="E24" s="696">
        <v>8</v>
      </c>
      <c r="F24" s="664" t="s">
        <v>14</v>
      </c>
      <c r="G24" s="664">
        <v>8</v>
      </c>
      <c r="H24" s="664" t="s">
        <v>14</v>
      </c>
      <c r="I24" s="664" t="s">
        <v>14</v>
      </c>
      <c r="J24" s="664">
        <v>27</v>
      </c>
      <c r="K24" s="664" t="s">
        <v>14</v>
      </c>
      <c r="L24" s="664" t="s">
        <v>14</v>
      </c>
      <c r="M24" s="664" t="s">
        <v>14</v>
      </c>
      <c r="N24" s="664" t="s">
        <v>14</v>
      </c>
    </row>
    <row r="25" spans="2:14" ht="20.100000000000001" customHeight="1">
      <c r="B25" s="109" t="s">
        <v>622</v>
      </c>
      <c r="C25" s="970">
        <v>76</v>
      </c>
      <c r="D25" s="971">
        <v>0.20250000000000001</v>
      </c>
      <c r="E25" s="696">
        <v>15</v>
      </c>
      <c r="F25" s="664" t="s">
        <v>14</v>
      </c>
      <c r="G25" s="664">
        <v>14</v>
      </c>
      <c r="H25" s="664">
        <v>17</v>
      </c>
      <c r="I25" s="664" t="s">
        <v>14</v>
      </c>
      <c r="J25" s="664">
        <v>33</v>
      </c>
      <c r="K25" s="664" t="s">
        <v>14</v>
      </c>
      <c r="L25" s="664" t="s">
        <v>14</v>
      </c>
      <c r="M25" s="664" t="s">
        <v>14</v>
      </c>
      <c r="N25" s="664" t="s">
        <v>14</v>
      </c>
    </row>
    <row r="26" spans="2:14" ht="20.100000000000001" customHeight="1">
      <c r="B26" s="109" t="s">
        <v>621</v>
      </c>
      <c r="C26" s="970">
        <v>24</v>
      </c>
      <c r="D26" s="971">
        <v>6.8000000000000005E-2</v>
      </c>
      <c r="E26" s="696">
        <v>2</v>
      </c>
      <c r="F26" s="664" t="s">
        <v>14</v>
      </c>
      <c r="G26" s="664">
        <v>3</v>
      </c>
      <c r="H26" s="664" t="s">
        <v>14</v>
      </c>
      <c r="I26" s="664" t="s">
        <v>14</v>
      </c>
      <c r="J26" s="664">
        <v>5</v>
      </c>
      <c r="K26" s="664" t="s">
        <v>14</v>
      </c>
      <c r="L26" s="664" t="s">
        <v>14</v>
      </c>
      <c r="M26" s="664" t="s">
        <v>14</v>
      </c>
      <c r="N26" s="664" t="s">
        <v>14</v>
      </c>
    </row>
    <row r="27" spans="2:14" ht="20.100000000000001" customHeight="1">
      <c r="B27" s="110" t="s">
        <v>620</v>
      </c>
      <c r="C27" s="972">
        <v>110</v>
      </c>
      <c r="D27" s="973">
        <v>0.18</v>
      </c>
      <c r="E27" s="974">
        <v>20</v>
      </c>
      <c r="F27" s="662">
        <v>25</v>
      </c>
      <c r="G27" s="662">
        <v>18</v>
      </c>
      <c r="H27" s="662">
        <v>13</v>
      </c>
      <c r="I27" s="662">
        <v>15</v>
      </c>
      <c r="J27" s="662">
        <v>44</v>
      </c>
      <c r="K27" s="662">
        <v>5</v>
      </c>
      <c r="L27" s="664" t="s">
        <v>14</v>
      </c>
      <c r="M27" s="664" t="s">
        <v>14</v>
      </c>
      <c r="N27" s="664" t="s">
        <v>14</v>
      </c>
    </row>
    <row r="28" spans="2:14" ht="20.100000000000001" customHeight="1">
      <c r="B28" s="660" t="s">
        <v>619</v>
      </c>
      <c r="C28" s="659">
        <f>SUM(C24:C27)</f>
        <v>252</v>
      </c>
      <c r="D28" s="975"/>
      <c r="E28" s="657">
        <f>SUM(E24:E27)</f>
        <v>45</v>
      </c>
      <c r="F28" s="657">
        <f>SUM(F24:F27)</f>
        <v>25</v>
      </c>
      <c r="G28" s="657">
        <f t="shared" ref="G28:K28" si="3">SUM(G24:G27)</f>
        <v>43</v>
      </c>
      <c r="H28" s="657">
        <f t="shared" si="3"/>
        <v>30</v>
      </c>
      <c r="I28" s="657">
        <f t="shared" si="3"/>
        <v>15</v>
      </c>
      <c r="J28" s="657">
        <f t="shared" si="3"/>
        <v>109</v>
      </c>
      <c r="K28" s="657">
        <f t="shared" si="3"/>
        <v>5</v>
      </c>
      <c r="L28" s="657">
        <v>0</v>
      </c>
      <c r="M28" s="657">
        <v>0</v>
      </c>
      <c r="N28" s="657">
        <v>0</v>
      </c>
    </row>
    <row r="29" spans="2:14" ht="20.100000000000001" customHeight="1">
      <c r="B29" s="667" t="s">
        <v>618</v>
      </c>
      <c r="C29" s="665"/>
      <c r="D29" s="976"/>
      <c r="E29" s="666"/>
      <c r="F29" s="665"/>
      <c r="G29" s="665"/>
      <c r="H29" s="665"/>
      <c r="I29" s="665"/>
      <c r="J29" s="665"/>
      <c r="K29" s="665"/>
      <c r="L29" s="665"/>
      <c r="M29" s="665"/>
      <c r="N29" s="665"/>
    </row>
    <row r="30" spans="2:14" ht="20.100000000000001" customHeight="1">
      <c r="B30" s="276" t="s">
        <v>927</v>
      </c>
      <c r="C30" s="970">
        <v>219</v>
      </c>
      <c r="D30" s="971">
        <v>0.22</v>
      </c>
      <c r="E30" s="696">
        <v>49</v>
      </c>
      <c r="F30" s="664">
        <v>55</v>
      </c>
      <c r="G30" s="664">
        <v>15</v>
      </c>
      <c r="H30" s="664">
        <v>29</v>
      </c>
      <c r="I30" s="664">
        <v>41</v>
      </c>
      <c r="J30" s="664">
        <v>119</v>
      </c>
      <c r="K30" s="664" t="s">
        <v>14</v>
      </c>
      <c r="L30" s="664" t="s">
        <v>14</v>
      </c>
      <c r="M30" s="664" t="s">
        <v>14</v>
      </c>
      <c r="N30" s="664" t="s">
        <v>14</v>
      </c>
    </row>
    <row r="31" spans="2:14" ht="20.100000000000001" customHeight="1">
      <c r="B31" s="276" t="s">
        <v>617</v>
      </c>
      <c r="C31" s="977">
        <v>186</v>
      </c>
      <c r="D31" s="980">
        <v>0.5</v>
      </c>
      <c r="E31" s="696">
        <v>93</v>
      </c>
      <c r="F31" s="663" t="s">
        <v>14</v>
      </c>
      <c r="G31" s="663" t="s">
        <v>14</v>
      </c>
      <c r="H31" s="663" t="s">
        <v>14</v>
      </c>
      <c r="I31" s="663" t="s">
        <v>14</v>
      </c>
      <c r="J31" s="663" t="s">
        <v>14</v>
      </c>
      <c r="K31" s="663" t="s">
        <v>14</v>
      </c>
      <c r="L31" s="663" t="s">
        <v>14</v>
      </c>
      <c r="M31" s="663" t="s">
        <v>14</v>
      </c>
      <c r="N31" s="663" t="s">
        <v>14</v>
      </c>
    </row>
    <row r="32" spans="2:14" ht="20.100000000000001" customHeight="1">
      <c r="B32" s="276" t="s">
        <v>616</v>
      </c>
      <c r="C32" s="977">
        <v>300</v>
      </c>
      <c r="D32" s="980">
        <v>0.1</v>
      </c>
      <c r="E32" s="696">
        <v>30</v>
      </c>
      <c r="F32" s="663" t="s">
        <v>14</v>
      </c>
      <c r="G32" s="663" t="s">
        <v>14</v>
      </c>
      <c r="H32" s="663" t="s">
        <v>14</v>
      </c>
      <c r="I32" s="663" t="s">
        <v>14</v>
      </c>
      <c r="J32" s="664">
        <v>308</v>
      </c>
      <c r="K32" s="663" t="s">
        <v>14</v>
      </c>
      <c r="L32" s="663" t="s">
        <v>14</v>
      </c>
      <c r="M32" s="663" t="s">
        <v>14</v>
      </c>
      <c r="N32" s="663" t="s">
        <v>14</v>
      </c>
    </row>
    <row r="33" spans="2:14" ht="20.100000000000001" customHeight="1">
      <c r="B33" s="276" t="s">
        <v>615</v>
      </c>
      <c r="C33" s="972">
        <v>438.3</v>
      </c>
      <c r="D33" s="973">
        <v>0.38</v>
      </c>
      <c r="E33" s="974">
        <v>165</v>
      </c>
      <c r="F33" s="662">
        <v>36</v>
      </c>
      <c r="G33" s="662">
        <v>72</v>
      </c>
      <c r="H33" s="662">
        <v>124</v>
      </c>
      <c r="I33" s="662" t="s">
        <v>14</v>
      </c>
      <c r="J33" s="662">
        <v>304</v>
      </c>
      <c r="K33" s="662">
        <v>13</v>
      </c>
      <c r="L33" s="662" t="s">
        <v>14</v>
      </c>
      <c r="M33" s="661" t="s">
        <v>14</v>
      </c>
      <c r="N33" s="661">
        <v>113</v>
      </c>
    </row>
    <row r="34" spans="2:14" ht="20.100000000000001" customHeight="1">
      <c r="B34" s="660" t="s">
        <v>614</v>
      </c>
      <c r="C34" s="659">
        <f>SUM(C30:C33)</f>
        <v>1143.3</v>
      </c>
      <c r="D34" s="975"/>
      <c r="E34" s="657">
        <f>SUM(E30:E33)</f>
        <v>337</v>
      </c>
      <c r="F34" s="657">
        <f>SUM(F30:F33)</f>
        <v>91</v>
      </c>
      <c r="G34" s="657">
        <f t="shared" ref="G34:N34" si="4">SUM(G30:G33)</f>
        <v>87</v>
      </c>
      <c r="H34" s="657">
        <f t="shared" si="4"/>
        <v>153</v>
      </c>
      <c r="I34" s="657">
        <f t="shared" si="4"/>
        <v>41</v>
      </c>
      <c r="J34" s="657">
        <f t="shared" si="4"/>
        <v>731</v>
      </c>
      <c r="K34" s="657">
        <f t="shared" si="4"/>
        <v>13</v>
      </c>
      <c r="L34" s="658">
        <v>0</v>
      </c>
      <c r="M34" s="657">
        <v>0</v>
      </c>
      <c r="N34" s="657">
        <f t="shared" si="4"/>
        <v>113</v>
      </c>
    </row>
    <row r="35" spans="2:14" ht="20.100000000000001" customHeight="1">
      <c r="B35" s="656" t="s">
        <v>613</v>
      </c>
      <c r="C35" s="655">
        <f>C34+C28+C22+C18+C12</f>
        <v>3137.6438246575344</v>
      </c>
      <c r="D35" s="981"/>
      <c r="E35" s="654">
        <f t="shared" ref="E35:N35" si="5">E34+E28+E22+E18+E12</f>
        <v>2021</v>
      </c>
      <c r="F35" s="654">
        <f t="shared" si="5"/>
        <v>505.01356712328766</v>
      </c>
      <c r="G35" s="654">
        <f t="shared" si="5"/>
        <v>376.89795616438357</v>
      </c>
      <c r="H35" s="654">
        <f t="shared" si="5"/>
        <v>371.34549041095892</v>
      </c>
      <c r="I35" s="654">
        <f t="shared" si="5"/>
        <v>106</v>
      </c>
      <c r="J35" s="654">
        <f t="shared" si="5"/>
        <v>2234.9580000000001</v>
      </c>
      <c r="K35" s="654">
        <f t="shared" si="5"/>
        <v>65.757452054794513</v>
      </c>
      <c r="L35" s="654">
        <f t="shared" si="5"/>
        <v>7.5221917808219176</v>
      </c>
      <c r="M35" s="654">
        <f t="shared" si="5"/>
        <v>120.60912328767124</v>
      </c>
      <c r="N35" s="654">
        <f t="shared" si="5"/>
        <v>167.08219178082192</v>
      </c>
    </row>
    <row r="36" spans="2:14" ht="9.75" customHeight="1"/>
    <row r="37" spans="2:14" s="312" customFormat="1" ht="22.5" customHeight="1">
      <c r="B37" s="1392" t="s">
        <v>612</v>
      </c>
      <c r="C37" s="1392"/>
      <c r="D37" s="1392"/>
      <c r="E37" s="1392"/>
      <c r="F37" s="1392"/>
      <c r="G37" s="1392"/>
      <c r="H37" s="1392"/>
      <c r="I37" s="1392"/>
      <c r="J37" s="1392"/>
      <c r="K37" s="1392"/>
      <c r="L37" s="1392"/>
      <c r="M37" s="1392"/>
      <c r="N37" s="1392"/>
    </row>
    <row r="38" spans="2:14" s="312" customFormat="1" ht="12.75" customHeight="1">
      <c r="B38" s="1387" t="s">
        <v>928</v>
      </c>
      <c r="C38" s="1388"/>
      <c r="D38" s="1388"/>
      <c r="E38" s="1388"/>
      <c r="F38" s="1388"/>
      <c r="G38" s="1388"/>
      <c r="H38" s="1388"/>
      <c r="I38" s="1388"/>
      <c r="J38" s="1388"/>
      <c r="K38" s="1388"/>
      <c r="L38" s="1388"/>
      <c r="M38" s="1388"/>
    </row>
    <row r="39" spans="2:14" s="312" customFormat="1" ht="12.75" customHeight="1">
      <c r="B39" s="1387" t="s">
        <v>929</v>
      </c>
      <c r="C39" s="1388"/>
      <c r="D39" s="1388"/>
      <c r="E39" s="1388"/>
      <c r="F39" s="1388"/>
      <c r="G39" s="1388"/>
      <c r="H39" s="1388"/>
      <c r="I39" s="1388"/>
      <c r="J39" s="1388"/>
      <c r="K39" s="1388"/>
      <c r="L39" s="1388"/>
      <c r="M39" s="1388"/>
    </row>
    <row r="40" spans="2:14" s="312" customFormat="1" ht="12.75" customHeight="1">
      <c r="B40" s="1387" t="s">
        <v>611</v>
      </c>
      <c r="C40" s="1388"/>
      <c r="D40" s="1388"/>
      <c r="E40" s="1388"/>
      <c r="F40" s="1388"/>
      <c r="G40" s="1388"/>
      <c r="H40" s="1388"/>
      <c r="I40" s="1388"/>
      <c r="J40" s="1388"/>
      <c r="K40" s="1388"/>
      <c r="L40" s="1388"/>
      <c r="M40" s="1388"/>
    </row>
    <row r="41" spans="2:14" s="312" customFormat="1" ht="20.100000000000001" customHeight="1"/>
    <row r="43" spans="2:14" ht="20.100000000000001" customHeight="1">
      <c r="B43" s="1389"/>
      <c r="C43" s="1387"/>
      <c r="D43" s="1387"/>
      <c r="E43" s="1387"/>
      <c r="F43" s="1387"/>
      <c r="G43" s="1387"/>
      <c r="H43" s="1387"/>
      <c r="I43" s="1387"/>
      <c r="J43" s="1387"/>
      <c r="K43" s="1387"/>
      <c r="L43" s="1387"/>
      <c r="M43" s="1387"/>
    </row>
    <row r="44" spans="2:14" ht="20.100000000000001" customHeight="1">
      <c r="B44" s="1387"/>
      <c r="C44" s="1387"/>
      <c r="D44" s="1387"/>
      <c r="E44" s="1387"/>
      <c r="F44" s="1387"/>
      <c r="G44" s="1387"/>
      <c r="H44" s="1387"/>
      <c r="I44" s="1387"/>
      <c r="J44" s="1387"/>
      <c r="K44" s="1387"/>
      <c r="L44" s="1387"/>
      <c r="M44" s="1387"/>
    </row>
    <row r="45" spans="2:14" ht="20.100000000000001" customHeight="1">
      <c r="B45" s="1387"/>
      <c r="C45" s="1388"/>
      <c r="D45" s="1388"/>
      <c r="E45" s="1388"/>
      <c r="F45" s="1388"/>
      <c r="G45" s="1388"/>
      <c r="H45" s="1388"/>
      <c r="I45" s="1388"/>
      <c r="J45" s="1388"/>
      <c r="K45" s="1388"/>
      <c r="L45" s="1388"/>
      <c r="M45" s="1388"/>
    </row>
    <row r="46" spans="2:14" ht="20.100000000000001" customHeight="1">
      <c r="B46" s="1387"/>
      <c r="C46" s="1388"/>
      <c r="D46" s="1388"/>
      <c r="E46" s="1388"/>
      <c r="F46" s="1388"/>
      <c r="G46" s="1388"/>
      <c r="H46" s="1388"/>
      <c r="I46" s="1388"/>
      <c r="J46" s="1388"/>
      <c r="K46" s="1388"/>
      <c r="L46" s="1388"/>
      <c r="M46" s="1388"/>
    </row>
  </sheetData>
  <mergeCells count="11">
    <mergeCell ref="B39:M39"/>
    <mergeCell ref="B2:M2"/>
    <mergeCell ref="F3:N3"/>
    <mergeCell ref="B38:M38"/>
    <mergeCell ref="C4:N4"/>
    <mergeCell ref="B37:N37"/>
    <mergeCell ref="B40:M40"/>
    <mergeCell ref="B43:M43"/>
    <mergeCell ref="B44:M44"/>
    <mergeCell ref="B45:M45"/>
    <mergeCell ref="B46:M46"/>
  </mergeCells>
  <pageMargins left="0.23622047244094491" right="0.23622047244094491" top="0.74803149606299213" bottom="0.74803149606299213" header="0.31496062992125984" footer="0.31496062992125984"/>
  <pageSetup paperSize="9" scale="80" orientation="portrait" copies="4" r:id="rId1"/>
  <headerFooter>
    <oddHeader>&amp;L&amp;A</oddHead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6D"/>
  </sheetPr>
  <dimension ref="B2:I16"/>
  <sheetViews>
    <sheetView showGridLines="0" view="pageBreakPreview" zoomScaleNormal="100" zoomScaleSheetLayoutView="100" zoomScalePageLayoutView="130" workbookViewId="0">
      <selection activeCell="B1" sqref="B1"/>
    </sheetView>
  </sheetViews>
  <sheetFormatPr defaultColWidth="10.875" defaultRowHeight="20.100000000000001" customHeight="1"/>
  <cols>
    <col min="1" max="1" width="3.75" style="744" customWidth="1"/>
    <col min="2" max="2" width="37.625" style="744" customWidth="1"/>
    <col min="3" max="5" width="10.875" style="744" customWidth="1"/>
    <col min="6" max="6" width="10.875" style="744"/>
    <col min="7" max="7" width="10.875" style="744" customWidth="1"/>
    <col min="8" max="16384" width="10.875" style="744"/>
  </cols>
  <sheetData>
    <row r="2" spans="2:9" ht="20.100000000000001" customHeight="1">
      <c r="B2" s="1032" t="s">
        <v>656</v>
      </c>
      <c r="C2" s="1032"/>
      <c r="D2" s="1032"/>
      <c r="E2" s="1032"/>
      <c r="F2" s="1032"/>
      <c r="G2" s="1032"/>
      <c r="H2" s="1032"/>
      <c r="I2" s="1032"/>
    </row>
    <row r="4" spans="2:9" ht="20.100000000000001" customHeight="1">
      <c r="B4" s="760" t="s">
        <v>655</v>
      </c>
      <c r="C4" s="760"/>
      <c r="D4" s="760"/>
      <c r="E4" s="760"/>
    </row>
    <row r="6" spans="2:9" ht="20.100000000000001" customHeight="1">
      <c r="B6" s="685" t="s">
        <v>654</v>
      </c>
      <c r="C6" s="177">
        <v>2018</v>
      </c>
      <c r="D6" s="177">
        <v>2017</v>
      </c>
      <c r="E6" s="177">
        <v>2016</v>
      </c>
      <c r="F6" s="175">
        <v>2015</v>
      </c>
      <c r="G6" s="175">
        <v>2014</v>
      </c>
    </row>
    <row r="7" spans="2:9" ht="20.100000000000001" customHeight="1">
      <c r="B7" s="669" t="s">
        <v>40</v>
      </c>
      <c r="C7" s="681">
        <v>682</v>
      </c>
      <c r="D7" s="651">
        <v>682</v>
      </c>
      <c r="E7" s="651">
        <v>682</v>
      </c>
      <c r="F7" s="651">
        <v>829</v>
      </c>
      <c r="G7" s="651">
        <v>829</v>
      </c>
    </row>
    <row r="8" spans="2:9" ht="20.100000000000001" customHeight="1">
      <c r="B8" s="669" t="s">
        <v>41</v>
      </c>
      <c r="C8" s="681">
        <v>755</v>
      </c>
      <c r="D8" s="683">
        <v>772</v>
      </c>
      <c r="E8" s="683">
        <v>772</v>
      </c>
      <c r="F8" s="683">
        <v>870</v>
      </c>
      <c r="G8" s="683">
        <v>907</v>
      </c>
    </row>
    <row r="9" spans="2:9" ht="20.100000000000001" customHeight="1">
      <c r="B9" s="669" t="s">
        <v>653</v>
      </c>
      <c r="C9" s="681">
        <v>202</v>
      </c>
      <c r="D9" s="683">
        <v>202</v>
      </c>
      <c r="E9" s="683">
        <v>202</v>
      </c>
      <c r="F9" s="683">
        <v>198</v>
      </c>
      <c r="G9" s="683">
        <v>178</v>
      </c>
    </row>
    <row r="10" spans="2:9" ht="20.100000000000001" customHeight="1">
      <c r="B10" s="669" t="s">
        <v>930</v>
      </c>
      <c r="C10" s="681">
        <v>337</v>
      </c>
      <c r="D10" s="683">
        <v>320</v>
      </c>
      <c r="E10" s="683">
        <v>303</v>
      </c>
      <c r="F10" s="683">
        <v>288</v>
      </c>
      <c r="G10" s="683">
        <v>209</v>
      </c>
    </row>
    <row r="11" spans="2:9" ht="20.100000000000001" customHeight="1">
      <c r="B11" s="668" t="s">
        <v>43</v>
      </c>
      <c r="C11" s="681">
        <v>45</v>
      </c>
      <c r="D11" s="680">
        <v>45</v>
      </c>
      <c r="E11" s="680">
        <v>52</v>
      </c>
      <c r="F11" s="680">
        <v>62</v>
      </c>
      <c r="G11" s="680">
        <v>64</v>
      </c>
    </row>
    <row r="12" spans="2:9" ht="20.100000000000001" customHeight="1">
      <c r="B12" s="679" t="s">
        <v>36</v>
      </c>
      <c r="C12" s="678">
        <v>2021</v>
      </c>
      <c r="D12" s="678">
        <v>2021</v>
      </c>
      <c r="E12" s="678">
        <v>2011</v>
      </c>
      <c r="F12" s="678">
        <v>2247</v>
      </c>
      <c r="G12" s="678">
        <v>2187</v>
      </c>
    </row>
    <row r="13" spans="2:9" ht="14.25" customHeight="1"/>
    <row r="14" spans="2:9" ht="25.5" customHeight="1">
      <c r="B14" s="1392" t="s">
        <v>931</v>
      </c>
      <c r="C14" s="1392"/>
      <c r="D14" s="1392"/>
      <c r="E14" s="1392"/>
      <c r="F14" s="1392"/>
      <c r="G14" s="1392"/>
      <c r="H14" s="768"/>
      <c r="I14" s="768"/>
    </row>
    <row r="15" spans="2:9" ht="12.95" customHeight="1">
      <c r="B15" s="1392" t="s">
        <v>652</v>
      </c>
      <c r="C15" s="1392"/>
      <c r="D15" s="1392"/>
      <c r="E15" s="1392"/>
      <c r="F15" s="1392"/>
      <c r="G15" s="1392"/>
      <c r="H15" s="1034"/>
      <c r="I15" s="1034"/>
    </row>
    <row r="16" spans="2:9" ht="12.95" customHeight="1">
      <c r="B16" s="1392" t="s">
        <v>651</v>
      </c>
      <c r="C16" s="1392"/>
      <c r="D16" s="1392"/>
      <c r="E16" s="1392"/>
      <c r="F16" s="1392"/>
      <c r="G16" s="1392"/>
      <c r="H16" s="1034"/>
      <c r="I16" s="1034"/>
    </row>
  </sheetData>
  <mergeCells count="3">
    <mergeCell ref="B14:G14"/>
    <mergeCell ref="B16:G16"/>
    <mergeCell ref="B15:G15"/>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6D"/>
  </sheetPr>
  <dimension ref="B2:I16"/>
  <sheetViews>
    <sheetView showGridLines="0" view="pageBreakPreview" zoomScaleNormal="100" zoomScaleSheetLayoutView="100" zoomScalePageLayoutView="120" workbookViewId="0">
      <selection activeCell="B81" sqref="B81"/>
    </sheetView>
  </sheetViews>
  <sheetFormatPr defaultColWidth="10.875" defaultRowHeight="20.100000000000001" customHeight="1"/>
  <cols>
    <col min="1" max="1" width="5.5" style="744" customWidth="1"/>
    <col min="2" max="2" width="37.5" style="744" customWidth="1"/>
    <col min="3" max="5" width="10.875" style="744" customWidth="1"/>
    <col min="6" max="16384" width="10.875" style="744"/>
  </cols>
  <sheetData>
    <row r="2" spans="2:9" ht="20.100000000000001" customHeight="1">
      <c r="B2" s="1032" t="s">
        <v>664</v>
      </c>
      <c r="C2" s="1032"/>
      <c r="D2" s="1032"/>
      <c r="E2" s="1032"/>
      <c r="F2" s="1032"/>
      <c r="G2" s="1032"/>
      <c r="H2" s="1032"/>
      <c r="I2" s="1032"/>
    </row>
    <row r="4" spans="2:9" ht="20.100000000000001" customHeight="1">
      <c r="B4" s="456" t="s">
        <v>663</v>
      </c>
      <c r="C4" s="456"/>
      <c r="D4" s="456"/>
      <c r="E4" s="456"/>
      <c r="F4" s="456"/>
      <c r="G4" s="456"/>
      <c r="H4" s="456"/>
      <c r="I4" s="456"/>
    </row>
    <row r="6" spans="2:9" ht="20.100000000000001" customHeight="1">
      <c r="B6" s="176" t="s">
        <v>662</v>
      </c>
      <c r="C6" s="177">
        <v>2018</v>
      </c>
      <c r="D6" s="177">
        <v>2017</v>
      </c>
      <c r="E6" s="177">
        <v>2016</v>
      </c>
      <c r="F6" s="175">
        <v>2015</v>
      </c>
      <c r="G6" s="175">
        <v>2014</v>
      </c>
    </row>
    <row r="7" spans="2:9" ht="20.100000000000001" customHeight="1">
      <c r="B7" s="276" t="s">
        <v>661</v>
      </c>
      <c r="C7" s="289">
        <v>610</v>
      </c>
      <c r="D7" s="688">
        <v>624</v>
      </c>
      <c r="E7" s="688">
        <v>669</v>
      </c>
      <c r="F7" s="688">
        <v>674</v>
      </c>
      <c r="G7" s="688">
        <v>639</v>
      </c>
    </row>
    <row r="8" spans="2:9" ht="20.100000000000001" customHeight="1">
      <c r="B8" s="276" t="s">
        <v>41</v>
      </c>
      <c r="C8" s="289">
        <v>755</v>
      </c>
      <c r="D8" s="267">
        <v>767</v>
      </c>
      <c r="E8" s="267">
        <v>802</v>
      </c>
      <c r="F8" s="267">
        <v>849</v>
      </c>
      <c r="G8" s="267">
        <v>794</v>
      </c>
    </row>
    <row r="9" spans="2:9" ht="20.100000000000001" customHeight="1">
      <c r="B9" s="276" t="s">
        <v>660</v>
      </c>
      <c r="C9" s="289">
        <v>198</v>
      </c>
      <c r="D9" s="267">
        <v>163</v>
      </c>
      <c r="E9" s="267">
        <v>193</v>
      </c>
      <c r="F9" s="267">
        <v>218</v>
      </c>
      <c r="G9" s="267">
        <v>188</v>
      </c>
    </row>
    <row r="10" spans="2:9" ht="20.100000000000001" customHeight="1">
      <c r="B10" s="276" t="s">
        <v>659</v>
      </c>
      <c r="C10" s="289">
        <v>251</v>
      </c>
      <c r="D10" s="267">
        <v>243</v>
      </c>
      <c r="E10" s="267">
        <v>249</v>
      </c>
      <c r="F10" s="267">
        <v>230</v>
      </c>
      <c r="G10" s="267">
        <v>105</v>
      </c>
    </row>
    <row r="11" spans="2:9" ht="20.100000000000001" customHeight="1">
      <c r="B11" s="278" t="s">
        <v>43</v>
      </c>
      <c r="C11" s="648">
        <v>38</v>
      </c>
      <c r="D11" s="94">
        <v>31</v>
      </c>
      <c r="E11" s="94">
        <v>53</v>
      </c>
      <c r="F11" s="94">
        <v>54</v>
      </c>
      <c r="G11" s="94">
        <v>49</v>
      </c>
    </row>
    <row r="12" spans="2:9" ht="20.100000000000001" customHeight="1">
      <c r="B12" s="679" t="s">
        <v>36</v>
      </c>
      <c r="C12" s="686">
        <v>1852</v>
      </c>
      <c r="D12" s="686">
        <v>1827</v>
      </c>
      <c r="E12" s="686">
        <v>1965</v>
      </c>
      <c r="F12" s="678">
        <v>2023</v>
      </c>
      <c r="G12" s="678">
        <v>1775</v>
      </c>
    </row>
    <row r="14" spans="2:9" ht="14.1" customHeight="1">
      <c r="B14" s="1031" t="s">
        <v>932</v>
      </c>
      <c r="C14" s="1031"/>
      <c r="D14" s="1031"/>
      <c r="E14" s="1031"/>
      <c r="F14" s="1031"/>
      <c r="G14" s="1031"/>
      <c r="H14" s="1031"/>
      <c r="I14" s="1031"/>
    </row>
    <row r="15" spans="2:9" ht="14.1" customHeight="1">
      <c r="B15" s="1031" t="s">
        <v>658</v>
      </c>
      <c r="C15" s="1031"/>
      <c r="D15" s="1031"/>
      <c r="E15" s="1031"/>
      <c r="F15" s="1031"/>
      <c r="G15" s="1031"/>
      <c r="H15" s="1031"/>
      <c r="I15" s="1031"/>
    </row>
    <row r="16" spans="2:9" ht="14.1" customHeight="1">
      <c r="B16" s="1031" t="s">
        <v>657</v>
      </c>
      <c r="C16" s="1031"/>
      <c r="D16" s="1031"/>
      <c r="E16" s="1031"/>
      <c r="F16" s="1031"/>
      <c r="G16" s="1031"/>
      <c r="H16" s="1031"/>
      <c r="I16" s="1031"/>
    </row>
  </sheetData>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6D"/>
  </sheetPr>
  <dimension ref="B2:H16"/>
  <sheetViews>
    <sheetView showGridLines="0" view="pageBreakPreview" zoomScaleNormal="100" zoomScaleSheetLayoutView="100" zoomScalePageLayoutView="130" workbookViewId="0">
      <selection activeCell="B81" sqref="B81"/>
    </sheetView>
  </sheetViews>
  <sheetFormatPr defaultColWidth="10.875" defaultRowHeight="20.100000000000001" customHeight="1"/>
  <cols>
    <col min="1" max="1" width="5.5" style="744" customWidth="1"/>
    <col min="2" max="2" width="37.75" style="744" customWidth="1"/>
    <col min="3" max="5" width="10.875" style="744" customWidth="1"/>
    <col min="6" max="16384" width="10.875" style="744"/>
  </cols>
  <sheetData>
    <row r="2" spans="2:8" ht="20.100000000000001" customHeight="1">
      <c r="B2" s="1032" t="s">
        <v>673</v>
      </c>
      <c r="C2" s="1032"/>
      <c r="D2" s="1032"/>
      <c r="E2" s="1032"/>
      <c r="F2" s="1032"/>
      <c r="G2" s="1032"/>
      <c r="H2" s="1032"/>
    </row>
    <row r="4" spans="2:8" ht="20.100000000000001" customHeight="1">
      <c r="B4" s="176" t="s">
        <v>672</v>
      </c>
      <c r="C4" s="177">
        <v>2018</v>
      </c>
      <c r="D4" s="177">
        <v>2017</v>
      </c>
      <c r="E4" s="177">
        <v>2016</v>
      </c>
      <c r="F4" s="175">
        <v>2015</v>
      </c>
      <c r="G4" s="175">
        <v>2014</v>
      </c>
    </row>
    <row r="5" spans="2:8" ht="20.100000000000001" customHeight="1">
      <c r="B5" s="276" t="s">
        <v>40</v>
      </c>
      <c r="C5" s="289">
        <v>89</v>
      </c>
      <c r="D5" s="688">
        <v>91</v>
      </c>
      <c r="E5" s="688">
        <v>81</v>
      </c>
      <c r="F5" s="688">
        <v>81</v>
      </c>
      <c r="G5" s="688">
        <v>77</v>
      </c>
    </row>
    <row r="6" spans="2:8" ht="20.100000000000001" customHeight="1">
      <c r="B6" s="109" t="s">
        <v>671</v>
      </c>
      <c r="C6" s="313">
        <v>98</v>
      </c>
      <c r="D6" s="683">
        <v>99</v>
      </c>
      <c r="E6" s="683">
        <v>92</v>
      </c>
      <c r="F6" s="683">
        <v>94</v>
      </c>
      <c r="G6" s="683">
        <v>88</v>
      </c>
    </row>
    <row r="7" spans="2:8" ht="20.100000000000001" customHeight="1">
      <c r="B7" s="276" t="s">
        <v>670</v>
      </c>
      <c r="C7" s="289">
        <v>98</v>
      </c>
      <c r="D7" s="683">
        <v>81</v>
      </c>
      <c r="E7" s="683">
        <v>97</v>
      </c>
      <c r="F7" s="683">
        <v>111</v>
      </c>
      <c r="G7" s="683">
        <v>106</v>
      </c>
    </row>
    <row r="8" spans="2:8" ht="20.100000000000001" customHeight="1">
      <c r="B8" s="276" t="s">
        <v>669</v>
      </c>
      <c r="C8" s="289">
        <v>78</v>
      </c>
      <c r="D8" s="683">
        <v>80</v>
      </c>
      <c r="E8" s="683">
        <v>86</v>
      </c>
      <c r="F8" s="683">
        <v>80</v>
      </c>
      <c r="G8" s="683">
        <v>50</v>
      </c>
    </row>
    <row r="9" spans="2:8" ht="20.100000000000001" customHeight="1">
      <c r="B9" s="276" t="s">
        <v>43</v>
      </c>
      <c r="C9" s="648">
        <v>84</v>
      </c>
      <c r="D9" s="683">
        <v>66</v>
      </c>
      <c r="E9" s="683">
        <v>85</v>
      </c>
      <c r="F9" s="683">
        <v>84</v>
      </c>
      <c r="G9" s="683">
        <v>77</v>
      </c>
    </row>
    <row r="10" spans="2:8" ht="20.100000000000001" customHeight="1">
      <c r="B10" s="679" t="s">
        <v>668</v>
      </c>
      <c r="C10" s="678">
        <v>92</v>
      </c>
      <c r="D10" s="678">
        <v>91</v>
      </c>
      <c r="E10" s="678">
        <v>87</v>
      </c>
      <c r="F10" s="678">
        <v>88</v>
      </c>
      <c r="G10" s="678">
        <v>81</v>
      </c>
    </row>
    <row r="11" spans="2:8" ht="20.100000000000001" customHeight="1">
      <c r="D11" s="41"/>
      <c r="G11" s="41"/>
    </row>
    <row r="12" spans="2:8" s="745" customFormat="1" ht="12.95" customHeight="1">
      <c r="B12" s="1031" t="s">
        <v>667</v>
      </c>
      <c r="C12" s="1031"/>
      <c r="D12" s="1031"/>
      <c r="E12" s="1031"/>
      <c r="F12" s="1031"/>
      <c r="G12" s="1031"/>
      <c r="H12" s="1031"/>
    </row>
    <row r="13" spans="2:8" s="745" customFormat="1" ht="12.95" customHeight="1">
      <c r="B13" s="745" t="s">
        <v>933</v>
      </c>
    </row>
    <row r="14" spans="2:8" s="745" customFormat="1" ht="12.95" customHeight="1">
      <c r="B14" s="745" t="s">
        <v>934</v>
      </c>
    </row>
    <row r="15" spans="2:8" s="745" customFormat="1" ht="12.95" customHeight="1">
      <c r="B15" s="745" t="s">
        <v>666</v>
      </c>
    </row>
    <row r="16" spans="2:8" s="745" customFormat="1" ht="12.95" customHeight="1">
      <c r="B16" s="745" t="s">
        <v>665</v>
      </c>
    </row>
  </sheetData>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6D"/>
  </sheetPr>
  <dimension ref="B2:G9"/>
  <sheetViews>
    <sheetView showGridLines="0" view="pageBreakPreview" zoomScaleNormal="100" zoomScaleSheetLayoutView="100" zoomScalePageLayoutView="150" workbookViewId="0">
      <selection activeCell="B81" sqref="B81"/>
    </sheetView>
  </sheetViews>
  <sheetFormatPr defaultColWidth="10.875" defaultRowHeight="20.100000000000001" customHeight="1"/>
  <cols>
    <col min="1" max="1" width="5.5" style="744" customWidth="1"/>
    <col min="2" max="2" width="38.375" style="744" customWidth="1"/>
    <col min="3" max="5" width="10.875" style="744" customWidth="1"/>
    <col min="6" max="16384" width="10.875" style="744"/>
  </cols>
  <sheetData>
    <row r="2" spans="2:7" ht="20.100000000000001" customHeight="1">
      <c r="B2" s="1300" t="s">
        <v>675</v>
      </c>
      <c r="C2" s="1300"/>
      <c r="D2" s="1300"/>
      <c r="E2" s="1300"/>
      <c r="F2" s="1300"/>
      <c r="G2" s="1300"/>
    </row>
    <row r="4" spans="2:7" ht="20.100000000000001" customHeight="1">
      <c r="B4" s="176" t="s">
        <v>672</v>
      </c>
      <c r="C4" s="175">
        <v>2018</v>
      </c>
      <c r="D4" s="175">
        <v>2017</v>
      </c>
      <c r="E4" s="175">
        <v>2016</v>
      </c>
      <c r="F4" s="175">
        <v>2015</v>
      </c>
      <c r="G4" s="175">
        <v>2014</v>
      </c>
    </row>
    <row r="5" spans="2:7" ht="20.100000000000001" customHeight="1">
      <c r="B5" s="690" t="s">
        <v>674</v>
      </c>
      <c r="C5" s="689">
        <v>88</v>
      </c>
      <c r="D5" s="689">
        <v>88</v>
      </c>
      <c r="E5" s="689">
        <v>85</v>
      </c>
      <c r="F5" s="689">
        <v>86</v>
      </c>
      <c r="G5" s="689">
        <v>77</v>
      </c>
    </row>
    <row r="7" spans="2:7" ht="12.95" customHeight="1">
      <c r="B7" s="1302" t="s">
        <v>667</v>
      </c>
      <c r="C7" s="1302"/>
      <c r="D7" s="1302"/>
      <c r="E7" s="1302"/>
      <c r="F7" s="1302"/>
      <c r="G7" s="1302"/>
    </row>
    <row r="8" spans="2:7" ht="12.95" customHeight="1">
      <c r="B8" s="1389" t="s">
        <v>935</v>
      </c>
      <c r="C8" s="1389"/>
      <c r="D8" s="1389"/>
      <c r="E8" s="1387"/>
      <c r="F8" s="1387"/>
      <c r="G8" s="1387"/>
    </row>
    <row r="9" spans="2:7" ht="20.100000000000001" customHeight="1">
      <c r="B9" s="1387"/>
      <c r="C9" s="1387"/>
      <c r="D9" s="1387"/>
      <c r="E9" s="1387"/>
      <c r="F9" s="1387"/>
      <c r="G9" s="1387"/>
    </row>
  </sheetData>
  <mergeCells count="4">
    <mergeCell ref="B2:G2"/>
    <mergeCell ref="B7:G7"/>
    <mergeCell ref="B8:G8"/>
    <mergeCell ref="B9:G9"/>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6D"/>
  </sheetPr>
  <dimension ref="B2:N18"/>
  <sheetViews>
    <sheetView showGridLines="0" view="pageBreakPreview" zoomScaleNormal="100" zoomScaleSheetLayoutView="100" zoomScalePageLayoutView="90" workbookViewId="0">
      <selection activeCell="B81" sqref="B81"/>
    </sheetView>
  </sheetViews>
  <sheetFormatPr defaultColWidth="10.875" defaultRowHeight="20.100000000000001" customHeight="1"/>
  <cols>
    <col min="1" max="1" width="5.5" style="744" customWidth="1"/>
    <col min="2" max="2" width="38.375" style="744" customWidth="1"/>
    <col min="3" max="5" width="10.875" style="744" customWidth="1"/>
    <col min="6" max="16384" width="10.875" style="744"/>
  </cols>
  <sheetData>
    <row r="2" spans="2:14" ht="20.100000000000001" customHeight="1">
      <c r="B2" s="1032" t="s">
        <v>686</v>
      </c>
      <c r="C2" s="1032"/>
      <c r="D2" s="1032"/>
      <c r="E2" s="1032"/>
      <c r="F2" s="1032"/>
      <c r="G2" s="1032"/>
      <c r="H2" s="1032"/>
      <c r="I2" s="1032"/>
      <c r="J2" s="1032"/>
      <c r="K2" s="1032"/>
      <c r="L2" s="1032"/>
      <c r="M2" s="1032"/>
      <c r="N2" s="1032"/>
    </row>
    <row r="4" spans="2:14" ht="20.100000000000001" customHeight="1">
      <c r="B4" s="456" t="s">
        <v>685</v>
      </c>
      <c r="C4" s="456"/>
      <c r="D4" s="456"/>
      <c r="E4" s="456"/>
      <c r="F4" s="456"/>
      <c r="G4" s="456"/>
      <c r="H4" s="456"/>
      <c r="I4" s="456"/>
      <c r="J4" s="456"/>
      <c r="K4" s="456"/>
      <c r="L4" s="456"/>
      <c r="M4" s="456"/>
      <c r="N4" s="456"/>
    </row>
    <row r="6" spans="2:14" ht="20.100000000000001" customHeight="1">
      <c r="B6" s="176" t="s">
        <v>662</v>
      </c>
      <c r="C6" s="177">
        <v>2018</v>
      </c>
      <c r="D6" s="177">
        <v>2017</v>
      </c>
      <c r="E6" s="177">
        <v>2016</v>
      </c>
      <c r="F6" s="175">
        <v>2015</v>
      </c>
      <c r="G6" s="175">
        <v>2014</v>
      </c>
    </row>
    <row r="7" spans="2:14" ht="20.100000000000001" customHeight="1">
      <c r="B7" s="276" t="s">
        <v>684</v>
      </c>
      <c r="C7" s="289">
        <v>56</v>
      </c>
      <c r="D7" s="688">
        <v>62</v>
      </c>
      <c r="E7" s="688">
        <v>60</v>
      </c>
      <c r="F7" s="688">
        <v>61</v>
      </c>
      <c r="G7" s="688">
        <v>51</v>
      </c>
    </row>
    <row r="8" spans="2:14" ht="20.100000000000001" customHeight="1">
      <c r="B8" s="276" t="s">
        <v>683</v>
      </c>
      <c r="C8" s="313">
        <v>291</v>
      </c>
      <c r="D8" s="267">
        <v>283</v>
      </c>
      <c r="E8" s="267">
        <v>324</v>
      </c>
      <c r="F8" s="267">
        <v>346</v>
      </c>
      <c r="G8" s="267">
        <v>344</v>
      </c>
    </row>
    <row r="9" spans="2:14" ht="20.100000000000001" customHeight="1">
      <c r="B9" s="276" t="s">
        <v>682</v>
      </c>
      <c r="C9" s="313">
        <v>210</v>
      </c>
      <c r="D9" s="267">
        <v>196</v>
      </c>
      <c r="E9" s="267">
        <v>182</v>
      </c>
      <c r="F9" s="267">
        <v>190</v>
      </c>
      <c r="G9" s="267">
        <v>148</v>
      </c>
    </row>
    <row r="10" spans="2:14" ht="20.100000000000001" customHeight="1">
      <c r="B10" s="276" t="s">
        <v>681</v>
      </c>
      <c r="C10" s="313">
        <v>732</v>
      </c>
      <c r="D10" s="267">
        <v>726</v>
      </c>
      <c r="E10" s="267">
        <v>795</v>
      </c>
      <c r="F10" s="267">
        <v>825</v>
      </c>
      <c r="G10" s="267">
        <v>787</v>
      </c>
    </row>
    <row r="11" spans="2:14" ht="20.100000000000001" customHeight="1">
      <c r="B11" s="276" t="s">
        <v>680</v>
      </c>
      <c r="C11" s="313">
        <v>99</v>
      </c>
      <c r="D11" s="267">
        <v>115</v>
      </c>
      <c r="E11" s="267">
        <v>140</v>
      </c>
      <c r="F11" s="267">
        <v>131</v>
      </c>
      <c r="G11" s="267">
        <v>134</v>
      </c>
    </row>
    <row r="12" spans="2:14" ht="20.100000000000001" customHeight="1">
      <c r="B12" s="276" t="s">
        <v>679</v>
      </c>
      <c r="C12" s="313">
        <v>17</v>
      </c>
      <c r="D12" s="267">
        <v>16</v>
      </c>
      <c r="E12" s="267">
        <v>12</v>
      </c>
      <c r="F12" s="267">
        <v>17</v>
      </c>
      <c r="G12" s="267">
        <v>20</v>
      </c>
    </row>
    <row r="13" spans="2:14" ht="20.100000000000001" customHeight="1">
      <c r="B13" s="276" t="s">
        <v>678</v>
      </c>
      <c r="C13" s="313">
        <v>36</v>
      </c>
      <c r="D13" s="267">
        <v>32</v>
      </c>
      <c r="E13" s="267">
        <v>34</v>
      </c>
      <c r="F13" s="267">
        <v>31</v>
      </c>
      <c r="G13" s="267">
        <v>29</v>
      </c>
    </row>
    <row r="14" spans="2:14" ht="20.100000000000001" customHeight="1">
      <c r="B14" s="278" t="s">
        <v>677</v>
      </c>
      <c r="C14" s="982">
        <v>352</v>
      </c>
      <c r="D14" s="94">
        <v>328</v>
      </c>
      <c r="E14" s="94">
        <v>324</v>
      </c>
      <c r="F14" s="94">
        <v>330</v>
      </c>
      <c r="G14" s="94">
        <v>229</v>
      </c>
    </row>
    <row r="15" spans="2:14" ht="20.100000000000001" customHeight="1">
      <c r="B15" s="692" t="s">
        <v>36</v>
      </c>
      <c r="C15" s="691">
        <v>1793</v>
      </c>
      <c r="D15" s="691">
        <v>1758</v>
      </c>
      <c r="E15" s="691">
        <v>1871</v>
      </c>
      <c r="F15" s="691">
        <v>1931</v>
      </c>
      <c r="G15" s="691">
        <v>1742</v>
      </c>
    </row>
    <row r="16" spans="2:14" ht="9" customHeight="1"/>
    <row r="17" spans="2:14" ht="20.100000000000001" customHeight="1">
      <c r="B17" s="1031" t="s">
        <v>676</v>
      </c>
      <c r="C17" s="1031"/>
      <c r="D17" s="1031"/>
      <c r="E17" s="1031"/>
      <c r="F17" s="1031"/>
      <c r="G17" s="1031"/>
      <c r="H17" s="1031"/>
      <c r="I17" s="1031"/>
      <c r="J17" s="1031"/>
      <c r="K17" s="1031"/>
      <c r="L17" s="1031"/>
      <c r="M17" s="1031"/>
      <c r="N17" s="1031"/>
    </row>
    <row r="18" spans="2:14" ht="20.100000000000001" customHeight="1">
      <c r="B18" s="1031" t="s">
        <v>1164</v>
      </c>
      <c r="C18" s="1031"/>
      <c r="D18" s="1031"/>
      <c r="E18" s="1031"/>
      <c r="F18" s="1031"/>
      <c r="G18" s="1031"/>
      <c r="H18" s="1031"/>
      <c r="I18" s="1031"/>
      <c r="J18" s="1031"/>
      <c r="K18" s="1031"/>
      <c r="L18" s="1031"/>
      <c r="M18" s="1031"/>
      <c r="N18" s="1031"/>
    </row>
  </sheetData>
  <pageMargins left="0.23622047244094491" right="0.23622047244094491" top="0.74803149606299213" bottom="0.74803149606299213" header="0.31496062992125984" footer="0.31496062992125984"/>
  <pageSetup paperSize="9" scale="80" orientation="portrait" copies="4" r:id="rId1"/>
  <headerFooter>
    <oddHeader>&amp;L&amp;A</oddHeader>
  </headerFooter>
  <colBreaks count="1" manualBreakCount="1">
    <brk id="7" max="1048575" man="1"/>
  </colBreaks>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6D"/>
  </sheetPr>
  <dimension ref="B2:J19"/>
  <sheetViews>
    <sheetView showGridLines="0" view="pageBreakPreview" zoomScaleNormal="100" zoomScaleSheetLayoutView="100" zoomScalePageLayoutView="150" workbookViewId="0">
      <selection activeCell="L9" sqref="L9"/>
    </sheetView>
  </sheetViews>
  <sheetFormatPr defaultColWidth="10.875" defaultRowHeight="20.100000000000001" customHeight="1"/>
  <cols>
    <col min="1" max="1" width="3.875" style="744" customWidth="1"/>
    <col min="2" max="2" width="16.5" style="744" customWidth="1"/>
    <col min="3" max="10" width="9.75" style="744" customWidth="1"/>
    <col min="11" max="16384" width="10.875" style="744"/>
  </cols>
  <sheetData>
    <row r="2" spans="2:10" ht="20.100000000000001" customHeight="1">
      <c r="B2" s="1300" t="s">
        <v>704</v>
      </c>
      <c r="C2" s="1300"/>
      <c r="D2" s="1300"/>
      <c r="E2" s="1300"/>
      <c r="F2" s="1300"/>
      <c r="G2" s="1300"/>
      <c r="H2" s="1300"/>
      <c r="I2" s="1300"/>
      <c r="J2" s="1300"/>
    </row>
    <row r="4" spans="2:10" ht="20.100000000000001" customHeight="1">
      <c r="B4" s="699"/>
      <c r="C4" s="1393">
        <v>2018</v>
      </c>
      <c r="D4" s="1393"/>
      <c r="E4" s="1393"/>
      <c r="F4" s="1394"/>
      <c r="G4" s="698">
        <v>2017</v>
      </c>
      <c r="H4" s="698">
        <f t="shared" ref="H4:J4" si="0">+G4-1</f>
        <v>2016</v>
      </c>
      <c r="I4" s="698">
        <f t="shared" si="0"/>
        <v>2015</v>
      </c>
      <c r="J4" s="175">
        <f t="shared" si="0"/>
        <v>2014</v>
      </c>
    </row>
    <row r="5" spans="2:10" ht="42" customHeight="1">
      <c r="B5" s="176" t="s">
        <v>703</v>
      </c>
      <c r="C5" s="174" t="s">
        <v>702</v>
      </c>
      <c r="D5" s="675" t="s">
        <v>701</v>
      </c>
      <c r="E5" s="675" t="s">
        <v>700</v>
      </c>
      <c r="F5" s="174" t="s">
        <v>699</v>
      </c>
      <c r="G5" s="174" t="s">
        <v>699</v>
      </c>
      <c r="H5" s="174" t="s">
        <v>699</v>
      </c>
      <c r="I5" s="174" t="s">
        <v>699</v>
      </c>
      <c r="J5" s="174" t="s">
        <v>699</v>
      </c>
    </row>
    <row r="6" spans="2:10" ht="20.100000000000001" customHeight="1">
      <c r="B6" s="276" t="s">
        <v>698</v>
      </c>
      <c r="C6" s="697">
        <v>4296</v>
      </c>
      <c r="D6" s="697">
        <v>1555</v>
      </c>
      <c r="E6" s="697">
        <v>1579</v>
      </c>
      <c r="F6" s="697">
        <v>7430</v>
      </c>
      <c r="G6" s="684">
        <v>7379</v>
      </c>
      <c r="H6" s="684">
        <v>7468</v>
      </c>
      <c r="I6" s="684">
        <v>7433</v>
      </c>
      <c r="J6" s="684">
        <v>7791</v>
      </c>
    </row>
    <row r="7" spans="2:10" ht="20.100000000000001" customHeight="1">
      <c r="B7" s="276" t="s">
        <v>697</v>
      </c>
      <c r="C7" s="696">
        <v>2874</v>
      </c>
      <c r="D7" s="696">
        <v>1512</v>
      </c>
      <c r="E7" s="696">
        <v>2581</v>
      </c>
      <c r="F7" s="696">
        <f t="shared" ref="F7:F8" si="1">+SUM(C7:E7)</f>
        <v>6967</v>
      </c>
      <c r="G7" s="682">
        <v>6909</v>
      </c>
      <c r="H7" s="682">
        <v>6843.5</v>
      </c>
      <c r="I7" s="682">
        <v>6783</v>
      </c>
      <c r="J7" s="682">
        <v>6773</v>
      </c>
    </row>
    <row r="8" spans="2:10" ht="20.100000000000001" customHeight="1">
      <c r="B8" s="276" t="s">
        <v>696</v>
      </c>
      <c r="C8" s="696">
        <v>1120</v>
      </c>
      <c r="D8" s="696">
        <v>223</v>
      </c>
      <c r="E8" s="696">
        <v>792</v>
      </c>
      <c r="F8" s="696">
        <f t="shared" si="1"/>
        <v>2135</v>
      </c>
      <c r="G8" s="682">
        <v>2357</v>
      </c>
      <c r="H8" s="682">
        <v>2338</v>
      </c>
      <c r="I8" s="682">
        <v>2338</v>
      </c>
      <c r="J8" s="682">
        <v>2338</v>
      </c>
    </row>
    <row r="9" spans="2:10" ht="20.100000000000001" customHeight="1">
      <c r="B9" s="276" t="s">
        <v>695</v>
      </c>
      <c r="C9" s="696">
        <v>1350</v>
      </c>
      <c r="D9" s="696">
        <v>1200</v>
      </c>
      <c r="E9" s="696">
        <v>400</v>
      </c>
      <c r="F9" s="696">
        <f t="shared" ref="F9:F11" si="2">+SUM(C9:E9)</f>
        <v>2950</v>
      </c>
      <c r="G9" s="682">
        <v>2950</v>
      </c>
      <c r="H9" s="682">
        <v>2950</v>
      </c>
      <c r="I9" s="682">
        <v>2950</v>
      </c>
      <c r="J9" s="682">
        <v>2950</v>
      </c>
    </row>
    <row r="10" spans="2:10" ht="20.100000000000001" customHeight="1">
      <c r="B10" s="276" t="s">
        <v>694</v>
      </c>
      <c r="C10" s="696">
        <v>637</v>
      </c>
      <c r="D10" s="696">
        <v>700</v>
      </c>
      <c r="E10" s="696">
        <v>408</v>
      </c>
      <c r="F10" s="696">
        <f t="shared" si="2"/>
        <v>1745</v>
      </c>
      <c r="G10" s="682">
        <v>1745</v>
      </c>
      <c r="H10" s="682">
        <v>1745</v>
      </c>
      <c r="I10" s="682">
        <v>1745</v>
      </c>
      <c r="J10" s="682">
        <v>1805</v>
      </c>
    </row>
    <row r="11" spans="2:10" ht="20.100000000000001" customHeight="1">
      <c r="B11" s="649" t="s">
        <v>693</v>
      </c>
      <c r="C11" s="695" t="s">
        <v>692</v>
      </c>
      <c r="D11" s="695" t="s">
        <v>692</v>
      </c>
      <c r="E11" s="695">
        <v>100</v>
      </c>
      <c r="F11" s="695">
        <f t="shared" si="2"/>
        <v>100</v>
      </c>
      <c r="G11" s="694">
        <v>63</v>
      </c>
      <c r="H11" s="694">
        <v>62.5</v>
      </c>
      <c r="I11" s="694">
        <v>63</v>
      </c>
      <c r="J11" s="694">
        <v>63</v>
      </c>
    </row>
    <row r="12" spans="2:10" ht="20.100000000000001" customHeight="1">
      <c r="B12" s="692" t="s">
        <v>36</v>
      </c>
      <c r="C12" s="691">
        <f t="shared" ref="C12:E12" si="3">+SUM(C6:C11)</f>
        <v>10277</v>
      </c>
      <c r="D12" s="691">
        <f t="shared" si="3"/>
        <v>5190</v>
      </c>
      <c r="E12" s="691">
        <f t="shared" si="3"/>
        <v>5860</v>
      </c>
      <c r="F12" s="691">
        <v>21327</v>
      </c>
      <c r="G12" s="691">
        <v>21401</v>
      </c>
      <c r="H12" s="691">
        <v>21407</v>
      </c>
      <c r="I12" s="691">
        <v>21312</v>
      </c>
      <c r="J12" s="691">
        <v>21720</v>
      </c>
    </row>
    <row r="14" spans="2:10" ht="14.1" customHeight="1">
      <c r="B14" s="1387" t="s">
        <v>691</v>
      </c>
      <c r="C14" s="1387"/>
      <c r="D14" s="1387"/>
      <c r="E14" s="1387"/>
      <c r="F14" s="1387"/>
      <c r="G14" s="1387"/>
      <c r="H14" s="1387"/>
      <c r="I14" s="1387"/>
      <c r="J14" s="1387"/>
    </row>
    <row r="15" spans="2:10" ht="14.1" customHeight="1">
      <c r="B15" s="693" t="s">
        <v>690</v>
      </c>
      <c r="C15" s="693"/>
      <c r="D15" s="693"/>
      <c r="E15" s="693"/>
      <c r="F15" s="693"/>
      <c r="G15" s="693"/>
      <c r="H15" s="693"/>
      <c r="I15" s="693"/>
      <c r="J15" s="693"/>
    </row>
    <row r="16" spans="2:10" ht="14.1" customHeight="1">
      <c r="B16" s="1392" t="s">
        <v>689</v>
      </c>
      <c r="C16" s="1392"/>
      <c r="D16" s="1392"/>
      <c r="E16" s="1392"/>
      <c r="F16" s="1392"/>
      <c r="G16" s="1392"/>
      <c r="H16" s="1392"/>
      <c r="I16" s="1392"/>
      <c r="J16" s="1392"/>
    </row>
    <row r="17" spans="2:10" ht="14.1" customHeight="1">
      <c r="B17" s="1392" t="s">
        <v>688</v>
      </c>
      <c r="C17" s="1392"/>
      <c r="D17" s="1392"/>
      <c r="E17" s="1392"/>
      <c r="F17" s="1392"/>
      <c r="G17" s="1392"/>
      <c r="H17" s="1392"/>
      <c r="I17" s="1392"/>
      <c r="J17" s="1392"/>
    </row>
    <row r="18" spans="2:10" ht="14.1" customHeight="1">
      <c r="B18" s="767" t="s">
        <v>687</v>
      </c>
      <c r="C18" s="767"/>
      <c r="D18" s="767"/>
      <c r="E18" s="767"/>
      <c r="F18" s="767"/>
      <c r="G18" s="767"/>
      <c r="H18" s="767"/>
      <c r="I18" s="767"/>
      <c r="J18" s="767"/>
    </row>
    <row r="19" spans="2:10" ht="14.1" customHeight="1">
      <c r="I19" s="767"/>
      <c r="J19" s="767"/>
    </row>
  </sheetData>
  <mergeCells count="5">
    <mergeCell ref="B2:J2"/>
    <mergeCell ref="C4:F4"/>
    <mergeCell ref="B14:J14"/>
    <mergeCell ref="B16:J16"/>
    <mergeCell ref="B17:J17"/>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6D"/>
  </sheetPr>
  <dimension ref="B2:H11"/>
  <sheetViews>
    <sheetView showGridLines="0" view="pageBreakPreview" zoomScaleNormal="100" zoomScaleSheetLayoutView="100" zoomScalePageLayoutView="150" workbookViewId="0">
      <selection activeCell="B1" sqref="B1"/>
    </sheetView>
  </sheetViews>
  <sheetFormatPr defaultColWidth="10.875" defaultRowHeight="20.100000000000001" customHeight="1"/>
  <cols>
    <col min="1" max="1" width="5.5" style="744" customWidth="1"/>
    <col min="2" max="2" width="35.5" style="744" customWidth="1"/>
    <col min="3" max="5" width="10.875" style="744" customWidth="1"/>
    <col min="6" max="16384" width="10.875" style="744"/>
  </cols>
  <sheetData>
    <row r="2" spans="2:8" ht="20.100000000000001" customHeight="1">
      <c r="B2" s="1032" t="s">
        <v>1165</v>
      </c>
      <c r="C2" s="1032"/>
      <c r="D2" s="1032"/>
      <c r="E2" s="1032"/>
      <c r="F2" s="1032"/>
      <c r="G2" s="1032"/>
      <c r="H2" s="1032"/>
    </row>
    <row r="3" spans="2:8" ht="20.100000000000001" customHeight="1">
      <c r="B3" s="703"/>
    </row>
    <row r="4" spans="2:8" ht="20.100000000000001" customHeight="1">
      <c r="B4" s="176" t="s">
        <v>672</v>
      </c>
      <c r="C4" s="177">
        <v>2018</v>
      </c>
      <c r="D4" s="177">
        <v>2017</v>
      </c>
      <c r="E4" s="177">
        <v>2016</v>
      </c>
      <c r="F4" s="175">
        <v>2015</v>
      </c>
      <c r="G4" s="175">
        <v>2014</v>
      </c>
    </row>
    <row r="5" spans="2:8" ht="20.100000000000001" customHeight="1">
      <c r="B5" s="276" t="s">
        <v>40</v>
      </c>
      <c r="C5" s="293">
        <v>0.1</v>
      </c>
      <c r="D5" s="702">
        <v>0.1</v>
      </c>
      <c r="E5" s="702">
        <v>0.12</v>
      </c>
      <c r="F5" s="702">
        <v>0.13</v>
      </c>
      <c r="G5" s="702">
        <v>0.15</v>
      </c>
    </row>
    <row r="6" spans="2:8" ht="20.100000000000001" customHeight="1">
      <c r="B6" s="276" t="s">
        <v>41</v>
      </c>
      <c r="C6" s="293">
        <v>0.39</v>
      </c>
      <c r="D6" s="287">
        <v>0.37</v>
      </c>
      <c r="E6" s="287">
        <v>0.41</v>
      </c>
      <c r="F6" s="287">
        <v>0.41</v>
      </c>
      <c r="G6" s="287">
        <v>0.39</v>
      </c>
    </row>
    <row r="7" spans="2:8" ht="20.100000000000001" customHeight="1">
      <c r="B7" s="276" t="s">
        <v>42</v>
      </c>
      <c r="C7" s="293">
        <v>0.3</v>
      </c>
      <c r="D7" s="287">
        <v>0.31</v>
      </c>
      <c r="E7" s="287">
        <v>0.3</v>
      </c>
      <c r="F7" s="287">
        <v>0.34</v>
      </c>
      <c r="G7" s="287">
        <v>0.33</v>
      </c>
    </row>
    <row r="8" spans="2:8" ht="20.100000000000001" customHeight="1">
      <c r="B8" s="278" t="s">
        <v>44</v>
      </c>
      <c r="C8" s="701">
        <v>0.21</v>
      </c>
      <c r="D8" s="132">
        <v>0.22</v>
      </c>
      <c r="E8" s="132">
        <v>0.16</v>
      </c>
      <c r="F8" s="132">
        <v>0.12</v>
      </c>
      <c r="G8" s="132">
        <v>0.13</v>
      </c>
    </row>
    <row r="9" spans="2:8" ht="20.100000000000001" customHeight="1">
      <c r="B9" s="692" t="s">
        <v>36</v>
      </c>
      <c r="C9" s="700">
        <v>1</v>
      </c>
      <c r="D9" s="700">
        <v>1</v>
      </c>
      <c r="E9" s="700">
        <v>1</v>
      </c>
      <c r="F9" s="700">
        <v>1</v>
      </c>
      <c r="G9" s="700">
        <v>1</v>
      </c>
    </row>
    <row r="10" spans="2:8" ht="12.95" customHeight="1"/>
    <row r="11" spans="2:8" ht="24.75" customHeight="1">
      <c r="B11" s="1317" t="s">
        <v>705</v>
      </c>
      <c r="C11" s="1317"/>
      <c r="D11" s="1317"/>
      <c r="E11" s="1317"/>
      <c r="F11" s="1317"/>
      <c r="G11" s="1317"/>
      <c r="H11" s="1035"/>
    </row>
  </sheetData>
  <mergeCells count="1">
    <mergeCell ref="B11:G11"/>
  </mergeCells>
  <pageMargins left="0.23622047244094491" right="0.23622047244094491" top="0.74803149606299213" bottom="0.74803149606299213" header="0.31496062992125984" footer="0.31496062992125984"/>
  <pageSetup paperSize="9" scale="80" fitToWidth="0" fitToHeight="0" orientation="portrait" copies="4" r:id="rId1"/>
  <headerFooter>
    <oddHeader>&amp;L&amp;A</oddHeader>
  </headerFooter>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6D"/>
  </sheetPr>
  <dimension ref="B2:H10"/>
  <sheetViews>
    <sheetView showGridLines="0" view="pageBreakPreview" zoomScaleNormal="100" zoomScaleSheetLayoutView="100" zoomScalePageLayoutView="150" workbookViewId="0">
      <selection activeCell="B81" sqref="B81"/>
    </sheetView>
  </sheetViews>
  <sheetFormatPr defaultColWidth="10.875" defaultRowHeight="20.100000000000001" customHeight="1"/>
  <cols>
    <col min="1" max="1" width="5.5" style="744" customWidth="1"/>
    <col min="2" max="2" width="35.875" style="744" customWidth="1"/>
    <col min="3" max="5" width="10.875" style="744" customWidth="1"/>
    <col min="6" max="16384" width="10.875" style="744"/>
  </cols>
  <sheetData>
    <row r="2" spans="2:8" ht="20.100000000000001" customHeight="1">
      <c r="B2" s="1395" t="s">
        <v>710</v>
      </c>
      <c r="C2" s="1395"/>
      <c r="D2" s="1395"/>
      <c r="E2" s="1395"/>
      <c r="F2" s="1395"/>
      <c r="G2" s="1395"/>
      <c r="H2" s="1032"/>
    </row>
    <row r="4" spans="2:8" ht="20.100000000000001" customHeight="1">
      <c r="B4" s="176" t="s">
        <v>13</v>
      </c>
      <c r="C4" s="177">
        <v>2018</v>
      </c>
      <c r="D4" s="177">
        <v>2017</v>
      </c>
      <c r="E4" s="177">
        <v>2016</v>
      </c>
      <c r="F4" s="175">
        <v>2015</v>
      </c>
      <c r="G4" s="175">
        <v>2014</v>
      </c>
    </row>
    <row r="5" spans="2:8" ht="20.100000000000001" customHeight="1">
      <c r="B5" s="276" t="s">
        <v>709</v>
      </c>
      <c r="C5" s="289">
        <v>4904</v>
      </c>
      <c r="D5" s="687">
        <v>4645.1879866725703</v>
      </c>
      <c r="E5" s="687">
        <v>4471.4777687094129</v>
      </c>
      <c r="F5" s="687">
        <v>4256</v>
      </c>
      <c r="G5" s="687">
        <v>4599</v>
      </c>
    </row>
    <row r="6" spans="2:8" ht="20.100000000000001" customHeight="1">
      <c r="B6" s="276" t="s">
        <v>708</v>
      </c>
      <c r="C6" s="289" t="s">
        <v>14</v>
      </c>
      <c r="D6" s="272" t="s">
        <v>14</v>
      </c>
      <c r="E6" s="272" t="s">
        <v>14</v>
      </c>
      <c r="F6" s="272">
        <v>155</v>
      </c>
      <c r="G6" s="272">
        <v>2043</v>
      </c>
    </row>
    <row r="7" spans="2:8" ht="20.100000000000001" customHeight="1">
      <c r="B7" s="1231" t="s">
        <v>707</v>
      </c>
      <c r="C7" s="1232" t="s">
        <v>14</v>
      </c>
      <c r="D7" s="704">
        <v>81.337916700000008</v>
      </c>
      <c r="E7" s="704">
        <v>1101.8238612</v>
      </c>
      <c r="F7" s="704">
        <v>1093</v>
      </c>
      <c r="G7" s="704">
        <v>1261</v>
      </c>
    </row>
    <row r="8" spans="2:8" ht="12" customHeight="1"/>
    <row r="9" spans="2:8" s="745" customFormat="1" ht="14.25" customHeight="1">
      <c r="B9" s="1031" t="s">
        <v>706</v>
      </c>
      <c r="C9" s="1031"/>
      <c r="D9" s="1031"/>
      <c r="E9" s="1031"/>
      <c r="F9" s="1031"/>
      <c r="G9" s="1031"/>
      <c r="H9" s="1031"/>
    </row>
    <row r="10" spans="2:8" ht="14.25" customHeight="1">
      <c r="B10" s="1031" t="s">
        <v>936</v>
      </c>
      <c r="C10" s="1031"/>
      <c r="D10" s="1031"/>
      <c r="E10" s="1031"/>
      <c r="F10" s="1031"/>
      <c r="G10" s="1031"/>
      <c r="H10" s="1031"/>
    </row>
  </sheetData>
  <mergeCells count="1">
    <mergeCell ref="B2:G2"/>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F50"/>
  <sheetViews>
    <sheetView showGridLines="0" view="pageBreakPreview" zoomScaleNormal="70" zoomScaleSheetLayoutView="100" zoomScalePageLayoutView="150" workbookViewId="0">
      <selection activeCell="Q21" sqref="Q21"/>
    </sheetView>
  </sheetViews>
  <sheetFormatPr defaultColWidth="11" defaultRowHeight="20.100000000000001" customHeight="1"/>
  <cols>
    <col min="1" max="1" width="3.75" style="744" customWidth="1"/>
    <col min="2" max="2" width="27.5" style="744" customWidth="1"/>
    <col min="3" max="7" width="8.125" style="744" customWidth="1"/>
    <col min="8" max="8" width="1.625" style="1029" customWidth="1"/>
    <col min="9" max="13" width="8.125" style="744" customWidth="1"/>
    <col min="14" max="14" width="3" style="1029" customWidth="1"/>
    <col min="15" max="19" width="8" style="744" customWidth="1"/>
    <col min="20" max="20" width="3" style="1029" customWidth="1"/>
    <col min="21" max="25" width="8.125" style="744" customWidth="1"/>
    <col min="26" max="16384" width="11" style="744"/>
  </cols>
  <sheetData>
    <row r="1" spans="2:32" ht="20.100000000000001" customHeight="1">
      <c r="H1" s="61"/>
      <c r="N1" s="61"/>
      <c r="T1" s="61"/>
    </row>
    <row r="2" spans="2:32" ht="20.100000000000001" customHeight="1">
      <c r="B2" s="1300" t="str">
        <f>UPPER("Market environment and price realizations")</f>
        <v>MARKET ENVIRONMENT AND PRICE REALIZATIONS</v>
      </c>
      <c r="C2" s="1300"/>
      <c r="D2" s="1300"/>
      <c r="E2" s="1300"/>
      <c r="F2" s="1300"/>
      <c r="G2" s="1300"/>
      <c r="H2" s="1028"/>
      <c r="I2" s="742"/>
      <c r="J2" s="742"/>
      <c r="K2" s="742"/>
      <c r="L2" s="742"/>
      <c r="M2" s="742"/>
      <c r="N2" s="1028"/>
      <c r="O2" s="742"/>
      <c r="P2" s="742"/>
      <c r="Q2" s="742"/>
      <c r="R2" s="742"/>
      <c r="S2" s="742"/>
      <c r="T2" s="1028"/>
      <c r="U2" s="742"/>
      <c r="V2" s="742"/>
      <c r="W2" s="742"/>
      <c r="X2" s="742"/>
      <c r="Y2" s="742"/>
    </row>
    <row r="3" spans="2:32" ht="20.100000000000001" customHeight="1">
      <c r="H3" s="61"/>
      <c r="N3" s="61"/>
      <c r="T3" s="61"/>
    </row>
    <row r="4" spans="2:32" ht="20.100000000000001" customHeight="1">
      <c r="C4" s="257">
        <v>2018</v>
      </c>
      <c r="D4" s="1316" t="s">
        <v>5</v>
      </c>
      <c r="E4" s="1316"/>
      <c r="F4" s="1316"/>
      <c r="G4" s="1316"/>
      <c r="H4" s="61"/>
      <c r="I4" s="257">
        <v>2017</v>
      </c>
      <c r="J4" s="1316" t="s">
        <v>5</v>
      </c>
      <c r="K4" s="1316"/>
      <c r="L4" s="1316"/>
      <c r="M4" s="1316"/>
      <c r="N4" s="61"/>
      <c r="O4" s="257">
        <v>2016</v>
      </c>
      <c r="P4" s="1316" t="s">
        <v>5</v>
      </c>
      <c r="Q4" s="1316"/>
      <c r="R4" s="1316"/>
      <c r="S4" s="1316"/>
      <c r="T4" s="61"/>
      <c r="U4" s="257">
        <v>2015</v>
      </c>
      <c r="V4" s="1316" t="s">
        <v>5</v>
      </c>
      <c r="W4" s="1316"/>
      <c r="X4" s="1316"/>
      <c r="Y4" s="1316"/>
    </row>
    <row r="5" spans="2:32" ht="20.100000000000001" customHeight="1">
      <c r="B5" s="302"/>
      <c r="C5" s="302" t="s">
        <v>6</v>
      </c>
      <c r="D5" s="242" t="s">
        <v>7</v>
      </c>
      <c r="E5" s="242" t="s">
        <v>8</v>
      </c>
      <c r="F5" s="242" t="s">
        <v>9</v>
      </c>
      <c r="G5" s="242" t="s">
        <v>10</v>
      </c>
      <c r="H5" s="61"/>
      <c r="I5" s="302" t="s">
        <v>6</v>
      </c>
      <c r="J5" s="242" t="s">
        <v>7</v>
      </c>
      <c r="K5" s="242" t="s">
        <v>8</v>
      </c>
      <c r="L5" s="242" t="s">
        <v>9</v>
      </c>
      <c r="M5" s="242" t="s">
        <v>10</v>
      </c>
      <c r="N5" s="61"/>
      <c r="O5" s="302" t="s">
        <v>6</v>
      </c>
      <c r="P5" s="242" t="s">
        <v>7</v>
      </c>
      <c r="Q5" s="242" t="s">
        <v>8</v>
      </c>
      <c r="R5" s="242" t="s">
        <v>9</v>
      </c>
      <c r="S5" s="242" t="s">
        <v>10</v>
      </c>
      <c r="T5" s="61"/>
      <c r="U5" s="302" t="s">
        <v>6</v>
      </c>
      <c r="V5" s="242" t="s">
        <v>7</v>
      </c>
      <c r="W5" s="242" t="s">
        <v>8</v>
      </c>
      <c r="X5" s="242" t="s">
        <v>9</v>
      </c>
      <c r="Y5" s="242" t="s">
        <v>10</v>
      </c>
    </row>
    <row r="6" spans="2:32" ht="20.100000000000001" customHeight="1">
      <c r="B6" s="9" t="s">
        <v>136</v>
      </c>
      <c r="C6" s="46"/>
      <c r="D6" s="244"/>
      <c r="E6" s="244"/>
      <c r="F6" s="244"/>
      <c r="G6" s="58"/>
      <c r="H6" s="61"/>
      <c r="I6" s="46"/>
      <c r="J6" s="244"/>
      <c r="K6" s="244"/>
      <c r="L6" s="244"/>
      <c r="M6" s="58"/>
      <c r="N6" s="61"/>
      <c r="O6" s="46"/>
      <c r="P6" s="244"/>
      <c r="Q6" s="244"/>
      <c r="R6" s="244"/>
      <c r="S6" s="224"/>
      <c r="T6" s="61"/>
      <c r="U6" s="46"/>
      <c r="V6" s="244"/>
      <c r="W6" s="244"/>
      <c r="X6" s="244"/>
      <c r="Y6" s="58"/>
    </row>
    <row r="7" spans="2:32" ht="20.100000000000001" customHeight="1">
      <c r="B7" s="276" t="s">
        <v>137</v>
      </c>
      <c r="C7" s="72">
        <v>1.18</v>
      </c>
      <c r="D7" s="72">
        <v>1.23</v>
      </c>
      <c r="E7" s="72">
        <v>1.19</v>
      </c>
      <c r="F7" s="72">
        <v>1.1599999999999999</v>
      </c>
      <c r="G7" s="216">
        <v>1.1399999999999999</v>
      </c>
      <c r="H7" s="61" t="s">
        <v>19</v>
      </c>
      <c r="I7" s="831" t="str">
        <f>+'Market Environment (p7)'!D6</f>
        <v xml:space="preserve">1.13 </v>
      </c>
      <c r="J7" s="831">
        <v>1.06</v>
      </c>
      <c r="K7" s="831">
        <v>1.1000000000000001</v>
      </c>
      <c r="L7" s="831">
        <v>1.17</v>
      </c>
      <c r="M7" s="832">
        <v>1.18</v>
      </c>
      <c r="N7" s="61" t="s">
        <v>19</v>
      </c>
      <c r="O7" s="318">
        <v>1.107</v>
      </c>
      <c r="P7" s="318">
        <v>1.1020000000000001</v>
      </c>
      <c r="Q7" s="318">
        <v>1.1292</v>
      </c>
      <c r="R7" s="318">
        <v>1.1166</v>
      </c>
      <c r="S7" s="319">
        <v>1.0789</v>
      </c>
      <c r="T7" s="61" t="s">
        <v>19</v>
      </c>
      <c r="U7" s="77">
        <v>1.1100000000000001</v>
      </c>
      <c r="V7" s="77">
        <v>1.1299999999999999</v>
      </c>
      <c r="W7" s="77">
        <v>1.1100000000000001</v>
      </c>
      <c r="X7" s="77">
        <v>1.1100000000000001</v>
      </c>
      <c r="Y7" s="50">
        <v>1.1000000000000001</v>
      </c>
    </row>
    <row r="8" spans="2:32" ht="20.100000000000001" customHeight="1">
      <c r="B8" s="276" t="s">
        <v>138</v>
      </c>
      <c r="C8" s="73">
        <v>71.3</v>
      </c>
      <c r="D8" s="73">
        <v>66.8</v>
      </c>
      <c r="E8" s="73">
        <v>74.400000000000006</v>
      </c>
      <c r="F8" s="73">
        <v>75.2</v>
      </c>
      <c r="G8" s="182">
        <v>68.8</v>
      </c>
      <c r="H8" s="61" t="s">
        <v>19</v>
      </c>
      <c r="I8" s="572" t="str">
        <f>+'Market Environment (p7)'!D8</f>
        <v>54.2</v>
      </c>
      <c r="J8" s="572">
        <v>53.7</v>
      </c>
      <c r="K8" s="572">
        <v>49.6</v>
      </c>
      <c r="L8" s="572">
        <v>52.1</v>
      </c>
      <c r="M8" s="833">
        <v>61.26</v>
      </c>
      <c r="N8" s="61" t="s">
        <v>19</v>
      </c>
      <c r="O8" s="144">
        <v>43.7</v>
      </c>
      <c r="P8" s="144">
        <v>33.9</v>
      </c>
      <c r="Q8" s="144">
        <v>45.6</v>
      </c>
      <c r="R8" s="144">
        <v>45.9</v>
      </c>
      <c r="S8" s="226">
        <v>49.3</v>
      </c>
      <c r="T8" s="61" t="s">
        <v>19</v>
      </c>
      <c r="U8" s="54">
        <v>52.4</v>
      </c>
      <c r="V8" s="54">
        <v>53.9</v>
      </c>
      <c r="W8" s="54">
        <v>61.9</v>
      </c>
      <c r="X8" s="54">
        <v>50.5</v>
      </c>
      <c r="Y8" s="51">
        <v>43.8</v>
      </c>
      <c r="Z8" s="52"/>
      <c r="AF8" s="52"/>
    </row>
    <row r="9" spans="2:32" ht="20.100000000000001" customHeight="1">
      <c r="B9" s="278" t="s">
        <v>832</v>
      </c>
      <c r="C9" s="122">
        <v>32.299999999999997</v>
      </c>
      <c r="D9" s="121">
        <v>25.6</v>
      </c>
      <c r="E9" s="121">
        <v>34.700000000000003</v>
      </c>
      <c r="F9" s="121">
        <v>39.9</v>
      </c>
      <c r="G9" s="122">
        <v>29.1</v>
      </c>
      <c r="H9" s="61" t="s">
        <v>19</v>
      </c>
      <c r="I9" s="834" t="str">
        <f>+'Market Environment (p7)'!D9</f>
        <v>40.9</v>
      </c>
      <c r="J9" s="835">
        <v>38.9</v>
      </c>
      <c r="K9" s="835">
        <v>41</v>
      </c>
      <c r="L9" s="835">
        <v>48.2</v>
      </c>
      <c r="M9" s="834">
        <v>35.5</v>
      </c>
      <c r="N9" s="61" t="s">
        <v>19</v>
      </c>
      <c r="O9" s="227">
        <v>34.1</v>
      </c>
      <c r="P9" s="228">
        <v>35.1</v>
      </c>
      <c r="Q9" s="1288">
        <v>35</v>
      </c>
      <c r="R9" s="228">
        <v>25.5</v>
      </c>
      <c r="S9" s="1289">
        <v>41</v>
      </c>
      <c r="T9" s="61" t="s">
        <v>19</v>
      </c>
      <c r="U9" s="198">
        <v>48.5</v>
      </c>
      <c r="V9" s="199">
        <v>47.1</v>
      </c>
      <c r="W9" s="199">
        <v>54.1</v>
      </c>
      <c r="X9" s="199">
        <v>54.8</v>
      </c>
      <c r="Y9" s="200">
        <v>38.1</v>
      </c>
      <c r="Z9" s="195"/>
      <c r="AF9" s="52"/>
    </row>
    <row r="10" spans="2:32" ht="20.100000000000001" customHeight="1">
      <c r="B10" s="283" t="s">
        <v>185</v>
      </c>
      <c r="C10" s="108"/>
      <c r="D10" s="108"/>
      <c r="E10" s="108"/>
      <c r="F10" s="108"/>
      <c r="G10" s="108"/>
      <c r="H10" s="61" t="s">
        <v>19</v>
      </c>
      <c r="I10" s="836"/>
      <c r="J10" s="836"/>
      <c r="K10" s="836"/>
      <c r="L10" s="836"/>
      <c r="M10" s="836"/>
      <c r="N10" s="61" t="s">
        <v>19</v>
      </c>
      <c r="O10" s="201"/>
      <c r="P10" s="201"/>
      <c r="Q10" s="201"/>
      <c r="R10" s="201"/>
      <c r="S10" s="225"/>
      <c r="T10" s="61" t="s">
        <v>19</v>
      </c>
      <c r="U10" s="201"/>
      <c r="V10" s="201"/>
      <c r="W10" s="201"/>
      <c r="X10" s="201"/>
      <c r="Y10" s="201"/>
      <c r="Z10" s="52"/>
      <c r="AF10" s="52"/>
    </row>
    <row r="11" spans="2:32" ht="20.100000000000001" customHeight="1">
      <c r="B11" s="276" t="s">
        <v>833</v>
      </c>
      <c r="C11" s="74">
        <v>64.2</v>
      </c>
      <c r="D11" s="73">
        <v>60.4</v>
      </c>
      <c r="E11" s="73">
        <v>69.5</v>
      </c>
      <c r="F11" s="73">
        <v>69.5</v>
      </c>
      <c r="G11" s="182">
        <v>57.2</v>
      </c>
      <c r="H11" s="61" t="s">
        <v>19</v>
      </c>
      <c r="I11" s="837">
        <v>50.2</v>
      </c>
      <c r="J11" s="572">
        <v>49.2</v>
      </c>
      <c r="K11" s="572">
        <v>45.1</v>
      </c>
      <c r="L11" s="572">
        <v>48.9</v>
      </c>
      <c r="M11" s="833">
        <v>57.6</v>
      </c>
      <c r="N11" s="61" t="s">
        <v>19</v>
      </c>
      <c r="O11" s="288">
        <v>40.299999999999997</v>
      </c>
      <c r="P11" s="583">
        <v>31</v>
      </c>
      <c r="Q11" s="583">
        <v>43</v>
      </c>
      <c r="R11" s="144">
        <v>41.4</v>
      </c>
      <c r="S11" s="226">
        <v>46.1</v>
      </c>
      <c r="T11" s="61" t="s">
        <v>19</v>
      </c>
      <c r="U11" s="53">
        <v>47.4</v>
      </c>
      <c r="V11" s="54">
        <v>49.5</v>
      </c>
      <c r="W11" s="54">
        <v>58.2</v>
      </c>
      <c r="X11" s="54">
        <v>44</v>
      </c>
      <c r="Y11" s="51">
        <v>38.1</v>
      </c>
      <c r="Z11" s="52"/>
      <c r="AF11" s="52"/>
    </row>
    <row r="12" spans="2:32" ht="20.100000000000001" customHeight="1">
      <c r="B12" s="7" t="s">
        <v>139</v>
      </c>
      <c r="C12" s="75">
        <v>4.78</v>
      </c>
      <c r="D12" s="76">
        <v>4.7300000000000004</v>
      </c>
      <c r="E12" s="76">
        <v>4.49</v>
      </c>
      <c r="F12" s="76">
        <v>4.96</v>
      </c>
      <c r="G12" s="217">
        <v>4.9400000000000004</v>
      </c>
      <c r="H12" s="61" t="s">
        <v>19</v>
      </c>
      <c r="I12" s="838">
        <v>4.08</v>
      </c>
      <c r="J12" s="839">
        <v>4.0999999999999996</v>
      </c>
      <c r="K12" s="839">
        <v>3.93</v>
      </c>
      <c r="L12" s="839">
        <v>4.05</v>
      </c>
      <c r="M12" s="840">
        <v>4.2300000000000004</v>
      </c>
      <c r="N12" s="61" t="s">
        <v>19</v>
      </c>
      <c r="O12" s="229">
        <v>3.56</v>
      </c>
      <c r="P12" s="230">
        <v>3.46</v>
      </c>
      <c r="Q12" s="230">
        <v>3.43</v>
      </c>
      <c r="R12" s="230">
        <v>3.45</v>
      </c>
      <c r="S12" s="231">
        <v>3.89</v>
      </c>
      <c r="T12" s="61" t="s">
        <v>19</v>
      </c>
      <c r="U12" s="78">
        <v>4.75</v>
      </c>
      <c r="V12" s="79">
        <v>5.38</v>
      </c>
      <c r="W12" s="79">
        <v>4.67</v>
      </c>
      <c r="X12" s="79">
        <v>4.47</v>
      </c>
      <c r="Y12" s="56">
        <v>4.45</v>
      </c>
      <c r="Z12" s="55"/>
      <c r="AF12" s="55"/>
    </row>
    <row r="13" spans="2:32" ht="20.100000000000001" customHeight="1">
      <c r="H13" s="61"/>
      <c r="I13" s="841"/>
      <c r="J13" s="841"/>
      <c r="K13" s="841"/>
      <c r="L13" s="841"/>
      <c r="M13" s="841"/>
      <c r="N13" s="61"/>
      <c r="O13" s="555"/>
      <c r="P13" s="555"/>
      <c r="Q13" s="555"/>
      <c r="R13" s="555"/>
      <c r="S13" s="555"/>
      <c r="T13" s="61"/>
      <c r="U13" s="842"/>
      <c r="V13" s="842"/>
      <c r="W13" s="842"/>
      <c r="X13" s="842"/>
      <c r="Y13" s="843"/>
      <c r="Z13" s="55"/>
      <c r="AF13" s="55"/>
    </row>
    <row r="14" spans="2:32" ht="15.75" customHeight="1">
      <c r="B14" s="745" t="s">
        <v>184</v>
      </c>
      <c r="H14" s="61"/>
      <c r="I14" s="841"/>
      <c r="J14" s="841"/>
      <c r="K14" s="841"/>
      <c r="L14" s="841"/>
      <c r="M14" s="841"/>
      <c r="N14" s="61"/>
      <c r="O14" s="555"/>
      <c r="P14" s="555"/>
      <c r="Q14" s="555"/>
      <c r="R14" s="555"/>
      <c r="S14" s="555"/>
      <c r="T14" s="61"/>
      <c r="U14" s="842"/>
      <c r="V14" s="842"/>
      <c r="W14" s="842"/>
      <c r="X14" s="842"/>
      <c r="Y14" s="843"/>
      <c r="Z14" s="55"/>
      <c r="AF14" s="55"/>
    </row>
    <row r="15" spans="2:32" ht="15.75" customHeight="1">
      <c r="B15" s="1317" t="s">
        <v>226</v>
      </c>
      <c r="C15" s="1317"/>
      <c r="D15" s="1317"/>
      <c r="E15" s="1317"/>
      <c r="F15" s="1317"/>
      <c r="G15" s="1317"/>
      <c r="H15" s="1317"/>
      <c r="I15" s="1317"/>
      <c r="J15" s="1317"/>
      <c r="K15" s="1317"/>
      <c r="L15" s="1317"/>
      <c r="M15" s="1317"/>
      <c r="N15" s="61"/>
      <c r="O15" s="555"/>
      <c r="P15" s="555"/>
      <c r="Q15" s="555"/>
      <c r="R15" s="555"/>
      <c r="S15" s="555"/>
      <c r="T15" s="61"/>
      <c r="U15" s="842"/>
      <c r="V15" s="842"/>
      <c r="W15" s="842"/>
      <c r="X15" s="842"/>
      <c r="Y15" s="843"/>
      <c r="Z15" s="55"/>
      <c r="AF15" s="55"/>
    </row>
    <row r="16" spans="2:32" ht="15.75" customHeight="1">
      <c r="B16" s="745" t="s">
        <v>186</v>
      </c>
      <c r="H16" s="61"/>
      <c r="N16" s="61"/>
      <c r="T16" s="61"/>
    </row>
    <row r="17" spans="2:25" s="745" customFormat="1" ht="14.1" customHeight="1">
      <c r="H17" s="61"/>
      <c r="N17" s="61"/>
      <c r="O17" s="329"/>
      <c r="P17" s="329"/>
      <c r="Q17" s="329"/>
      <c r="R17" s="329"/>
      <c r="S17" s="329"/>
      <c r="T17" s="61"/>
      <c r="U17" s="329"/>
      <c r="V17" s="329"/>
      <c r="W17" s="329"/>
      <c r="X17" s="329"/>
      <c r="Y17" s="329"/>
    </row>
    <row r="18" spans="2:25" s="745" customFormat="1" ht="14.1" customHeight="1">
      <c r="C18" s="257">
        <v>2014</v>
      </c>
      <c r="D18" s="1316" t="s">
        <v>5</v>
      </c>
      <c r="E18" s="1316"/>
      <c r="F18" s="1316"/>
      <c r="G18" s="1316"/>
      <c r="H18" s="61"/>
      <c r="I18" s="828"/>
      <c r="J18" s="1312"/>
      <c r="K18" s="1312"/>
      <c r="L18" s="1312"/>
      <c r="M18" s="1312"/>
      <c r="N18" s="61"/>
      <c r="O18" s="844"/>
      <c r="P18" s="1312"/>
      <c r="Q18" s="1312"/>
      <c r="R18" s="1312"/>
      <c r="S18" s="1312"/>
      <c r="T18" s="61"/>
      <c r="U18" s="844"/>
      <c r="V18" s="1312"/>
      <c r="W18" s="1312"/>
      <c r="X18" s="1312"/>
      <c r="Y18" s="1312"/>
    </row>
    <row r="19" spans="2:25" s="745" customFormat="1" ht="14.1" customHeight="1">
      <c r="C19" s="302" t="s">
        <v>6</v>
      </c>
      <c r="D19" s="242" t="s">
        <v>7</v>
      </c>
      <c r="E19" s="242" t="s">
        <v>8</v>
      </c>
      <c r="F19" s="242" t="s">
        <v>9</v>
      </c>
      <c r="G19" s="242" t="s">
        <v>10</v>
      </c>
      <c r="H19" s="61"/>
      <c r="I19" s="844"/>
      <c r="J19" s="844"/>
      <c r="K19" s="844"/>
      <c r="L19" s="844"/>
      <c r="M19" s="844"/>
      <c r="N19" s="61"/>
      <c r="O19" s="844"/>
      <c r="P19" s="844"/>
      <c r="Q19" s="844"/>
      <c r="R19" s="844"/>
      <c r="S19" s="844"/>
      <c r="T19" s="61"/>
      <c r="U19" s="844"/>
      <c r="V19" s="844"/>
      <c r="W19" s="844"/>
      <c r="X19" s="844"/>
      <c r="Y19" s="844"/>
    </row>
    <row r="20" spans="2:25" s="745" customFormat="1" ht="14.1" customHeight="1">
      <c r="B20" s="9" t="s">
        <v>136</v>
      </c>
      <c r="C20" s="243"/>
      <c r="D20" s="244"/>
      <c r="E20" s="244"/>
      <c r="F20" s="244"/>
      <c r="G20" s="245"/>
      <c r="H20" s="61"/>
      <c r="I20" s="845"/>
      <c r="J20" s="845"/>
      <c r="K20" s="845"/>
      <c r="L20" s="845"/>
      <c r="M20" s="845"/>
      <c r="N20" s="61"/>
      <c r="O20" s="845"/>
      <c r="P20" s="845"/>
      <c r="Q20" s="845"/>
      <c r="R20" s="845"/>
      <c r="S20" s="845"/>
      <c r="T20" s="61"/>
      <c r="U20" s="845"/>
      <c r="V20" s="845"/>
      <c r="W20" s="845"/>
      <c r="X20" s="845"/>
      <c r="Y20" s="845"/>
    </row>
    <row r="21" spans="2:25" s="745" customFormat="1" ht="20.100000000000001" customHeight="1">
      <c r="B21" s="276" t="s">
        <v>137</v>
      </c>
      <c r="C21" s="77">
        <v>1.33</v>
      </c>
      <c r="D21" s="77">
        <v>1.37</v>
      </c>
      <c r="E21" s="77">
        <v>1.37</v>
      </c>
      <c r="F21" s="77">
        <v>1.33</v>
      </c>
      <c r="G21" s="50">
        <v>1.25</v>
      </c>
      <c r="H21" s="61"/>
      <c r="I21" s="846"/>
      <c r="J21" s="846"/>
      <c r="K21" s="846"/>
      <c r="L21" s="846"/>
      <c r="M21" s="847"/>
      <c r="N21" s="61"/>
      <c r="O21" s="848"/>
      <c r="P21" s="848"/>
      <c r="Q21" s="848"/>
      <c r="R21" s="848"/>
      <c r="S21" s="848"/>
      <c r="T21" s="61"/>
      <c r="U21" s="848"/>
      <c r="V21" s="848"/>
      <c r="W21" s="848"/>
      <c r="X21" s="848"/>
      <c r="Y21" s="848"/>
    </row>
    <row r="22" spans="2:25" s="745" customFormat="1" ht="20.100000000000001" customHeight="1">
      <c r="B22" s="276" t="s">
        <v>138</v>
      </c>
      <c r="C22" s="54">
        <v>99</v>
      </c>
      <c r="D22" s="54">
        <v>108.2</v>
      </c>
      <c r="E22" s="54">
        <v>109.7</v>
      </c>
      <c r="F22" s="54">
        <v>101.9</v>
      </c>
      <c r="G22" s="51">
        <v>76.599999999999994</v>
      </c>
      <c r="H22" s="61"/>
      <c r="I22" s="849"/>
      <c r="J22" s="849"/>
      <c r="K22" s="849"/>
      <c r="L22" s="849"/>
      <c r="M22" s="850"/>
      <c r="N22" s="61"/>
      <c r="O22" s="851"/>
      <c r="P22" s="851"/>
      <c r="Q22" s="851"/>
      <c r="R22" s="851"/>
      <c r="S22" s="851"/>
      <c r="T22" s="61"/>
      <c r="U22" s="851"/>
      <c r="V22" s="851"/>
      <c r="W22" s="851"/>
      <c r="X22" s="851"/>
      <c r="Y22" s="851"/>
    </row>
    <row r="23" spans="2:25" s="745" customFormat="1" ht="20.100000000000001" customHeight="1">
      <c r="B23" s="278" t="s">
        <v>167</v>
      </c>
      <c r="C23" s="246">
        <v>18.7</v>
      </c>
      <c r="D23" s="247">
        <v>6.6</v>
      </c>
      <c r="E23" s="247">
        <v>10.9</v>
      </c>
      <c r="F23" s="247">
        <v>29.9</v>
      </c>
      <c r="G23" s="248">
        <v>27.6</v>
      </c>
      <c r="H23" s="61"/>
      <c r="I23" s="852"/>
      <c r="J23" s="852"/>
      <c r="K23" s="852"/>
      <c r="L23" s="852"/>
      <c r="M23" s="852"/>
      <c r="N23" s="61"/>
      <c r="O23" s="853"/>
      <c r="P23" s="853"/>
      <c r="Q23" s="853"/>
      <c r="R23" s="853"/>
      <c r="S23" s="853"/>
      <c r="T23" s="61"/>
      <c r="U23" s="852"/>
      <c r="V23" s="852"/>
      <c r="W23" s="852"/>
      <c r="X23" s="852"/>
      <c r="Y23" s="852"/>
    </row>
    <row r="24" spans="2:25" s="745" customFormat="1" ht="20.100000000000001" customHeight="1">
      <c r="B24" s="283" t="s">
        <v>161</v>
      </c>
      <c r="C24" s="328"/>
      <c r="D24" s="327"/>
      <c r="E24" s="327"/>
      <c r="F24" s="327"/>
      <c r="G24" s="326"/>
      <c r="H24" s="61"/>
      <c r="I24" s="849"/>
      <c r="J24" s="849"/>
      <c r="K24" s="849"/>
      <c r="L24" s="849"/>
      <c r="M24" s="850"/>
      <c r="N24" s="61"/>
      <c r="O24" s="851"/>
      <c r="P24" s="851"/>
      <c r="Q24" s="851"/>
      <c r="R24" s="851"/>
      <c r="S24" s="851"/>
      <c r="T24" s="61"/>
      <c r="U24" s="851"/>
      <c r="V24" s="851"/>
      <c r="W24" s="851"/>
      <c r="X24" s="851"/>
      <c r="Y24" s="851"/>
    </row>
    <row r="25" spans="2:25" s="745" customFormat="1" ht="20.100000000000001" customHeight="1">
      <c r="B25" s="276" t="s">
        <v>162</v>
      </c>
      <c r="C25" s="53">
        <v>89.4</v>
      </c>
      <c r="D25" s="54">
        <v>102.1</v>
      </c>
      <c r="E25" s="54">
        <v>103</v>
      </c>
      <c r="F25" s="54">
        <v>94</v>
      </c>
      <c r="G25" s="51">
        <v>61.7</v>
      </c>
      <c r="H25" s="61"/>
      <c r="I25" s="849"/>
      <c r="J25" s="849"/>
      <c r="K25" s="849"/>
      <c r="L25" s="849"/>
      <c r="M25" s="850"/>
      <c r="N25" s="61"/>
      <c r="O25" s="851"/>
      <c r="P25" s="851"/>
      <c r="Q25" s="851"/>
      <c r="R25" s="851"/>
      <c r="S25" s="851"/>
      <c r="T25" s="61"/>
      <c r="U25" s="851"/>
      <c r="V25" s="851"/>
      <c r="W25" s="851"/>
      <c r="X25" s="851"/>
      <c r="Y25" s="851"/>
    </row>
    <row r="26" spans="2:25" s="745" customFormat="1" ht="20.100000000000001" customHeight="1">
      <c r="B26" s="7" t="s">
        <v>139</v>
      </c>
      <c r="C26" s="78">
        <v>6.57</v>
      </c>
      <c r="D26" s="79">
        <v>7.06</v>
      </c>
      <c r="E26" s="79">
        <v>6.52</v>
      </c>
      <c r="F26" s="79">
        <v>6.4</v>
      </c>
      <c r="G26" s="56">
        <v>6.29</v>
      </c>
      <c r="H26" s="61"/>
      <c r="I26" s="846"/>
      <c r="J26" s="846"/>
      <c r="K26" s="846"/>
      <c r="L26" s="846"/>
      <c r="M26" s="847"/>
      <c r="N26" s="61"/>
      <c r="O26" s="848"/>
      <c r="P26" s="848"/>
      <c r="Q26" s="848"/>
      <c r="R26" s="848"/>
      <c r="S26" s="848"/>
      <c r="T26" s="61"/>
      <c r="U26" s="848"/>
      <c r="V26" s="848"/>
      <c r="W26" s="848"/>
      <c r="X26" s="848"/>
      <c r="Y26" s="848"/>
    </row>
    <row r="27" spans="2:25" s="745" customFormat="1" ht="14.1" customHeight="1">
      <c r="H27" s="61"/>
      <c r="N27" s="61"/>
      <c r="T27" s="61"/>
    </row>
    <row r="28" spans="2:25" ht="20.100000000000001" customHeight="1">
      <c r="H28" s="61"/>
      <c r="N28" s="61"/>
      <c r="T28" s="61"/>
    </row>
    <row r="29" spans="2:25" ht="20.100000000000001" customHeight="1">
      <c r="H29" s="61"/>
      <c r="N29" s="61"/>
      <c r="T29" s="61"/>
    </row>
    <row r="37" spans="8:20" ht="20.100000000000001" customHeight="1">
      <c r="H37" s="755"/>
      <c r="N37" s="755"/>
      <c r="T37" s="755"/>
    </row>
    <row r="38" spans="8:20" ht="20.100000000000001" customHeight="1">
      <c r="H38" s="755"/>
      <c r="N38" s="755"/>
      <c r="T38" s="755"/>
    </row>
    <row r="39" spans="8:20" ht="20.100000000000001" customHeight="1">
      <c r="H39" s="755"/>
      <c r="N39" s="755"/>
      <c r="T39" s="755"/>
    </row>
    <row r="40" spans="8:20" ht="20.100000000000001" customHeight="1">
      <c r="H40" s="755"/>
      <c r="N40" s="755"/>
      <c r="T40" s="755"/>
    </row>
    <row r="41" spans="8:20" ht="20.100000000000001" customHeight="1">
      <c r="H41" s="755"/>
      <c r="N41" s="755"/>
      <c r="T41" s="755"/>
    </row>
    <row r="42" spans="8:20" ht="20.100000000000001" customHeight="1">
      <c r="H42" s="755"/>
      <c r="N42" s="755"/>
      <c r="T42" s="755"/>
    </row>
    <row r="43" spans="8:20" ht="20.100000000000001" customHeight="1">
      <c r="H43" s="755"/>
      <c r="N43" s="755"/>
      <c r="T43" s="755"/>
    </row>
    <row r="44" spans="8:20" ht="20.100000000000001" customHeight="1">
      <c r="H44" s="755"/>
      <c r="N44" s="755"/>
      <c r="T44" s="755"/>
    </row>
    <row r="45" spans="8:20" ht="20.100000000000001" customHeight="1">
      <c r="H45" s="755"/>
      <c r="N45" s="755"/>
      <c r="T45" s="755"/>
    </row>
    <row r="46" spans="8:20" ht="20.100000000000001" customHeight="1">
      <c r="H46" s="755"/>
      <c r="N46" s="755"/>
      <c r="T46" s="755"/>
    </row>
    <row r="47" spans="8:20" ht="20.100000000000001" customHeight="1">
      <c r="H47" s="755"/>
      <c r="N47" s="755"/>
      <c r="T47" s="755"/>
    </row>
    <row r="48" spans="8:20" ht="20.100000000000001" customHeight="1">
      <c r="H48" s="755"/>
      <c r="N48" s="755"/>
      <c r="T48" s="755"/>
    </row>
    <row r="49" spans="8:20" ht="20.100000000000001" customHeight="1">
      <c r="H49" s="755"/>
      <c r="N49" s="755"/>
      <c r="T49" s="755"/>
    </row>
    <row r="50" spans="8:20" ht="20.100000000000001" customHeight="1">
      <c r="H50" s="755"/>
      <c r="N50" s="755"/>
      <c r="T50" s="755"/>
    </row>
  </sheetData>
  <mergeCells count="10">
    <mergeCell ref="D18:G18"/>
    <mergeCell ref="J18:M18"/>
    <mergeCell ref="P18:S18"/>
    <mergeCell ref="V18:Y18"/>
    <mergeCell ref="B2:G2"/>
    <mergeCell ref="D4:G4"/>
    <mergeCell ref="J4:M4"/>
    <mergeCell ref="P4:S4"/>
    <mergeCell ref="V4:Y4"/>
    <mergeCell ref="B15:M15"/>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colBreaks count="1" manualBreakCount="1">
    <brk id="13" max="1048575" man="1"/>
  </colBreak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6D"/>
  </sheetPr>
  <dimension ref="B2:H13"/>
  <sheetViews>
    <sheetView showGridLines="0" view="pageBreakPreview" zoomScaleNormal="100" zoomScaleSheetLayoutView="100" zoomScalePageLayoutView="150" workbookViewId="0">
      <selection activeCell="B81" sqref="B81"/>
    </sheetView>
  </sheetViews>
  <sheetFormatPr defaultColWidth="10.875" defaultRowHeight="20.100000000000001" customHeight="1"/>
  <cols>
    <col min="1" max="1" width="5.5" style="744" customWidth="1"/>
    <col min="2" max="2" width="37.25" style="744" customWidth="1"/>
    <col min="3" max="5" width="10.875" style="744" customWidth="1"/>
    <col min="6" max="16384" width="10.875" style="744"/>
  </cols>
  <sheetData>
    <row r="2" spans="2:8" ht="20.100000000000001" customHeight="1">
      <c r="B2" s="1032" t="s">
        <v>937</v>
      </c>
      <c r="C2" s="1032"/>
      <c r="D2" s="1032"/>
      <c r="E2" s="1032"/>
      <c r="F2" s="1032"/>
      <c r="G2" s="1032"/>
      <c r="H2" s="1032"/>
    </row>
    <row r="4" spans="2:8" ht="20.100000000000001" customHeight="1">
      <c r="B4" s="176" t="s">
        <v>672</v>
      </c>
      <c r="C4" s="177">
        <v>2018</v>
      </c>
      <c r="D4" s="177">
        <v>2017</v>
      </c>
      <c r="E4" s="177">
        <v>2016</v>
      </c>
      <c r="F4" s="175">
        <v>2015</v>
      </c>
      <c r="G4" s="175">
        <v>2014</v>
      </c>
    </row>
    <row r="5" spans="2:8" ht="20.100000000000001" customHeight="1">
      <c r="B5" s="276" t="s">
        <v>40</v>
      </c>
      <c r="C5" s="293">
        <v>0.187</v>
      </c>
      <c r="D5" s="702">
        <v>0.184</v>
      </c>
      <c r="E5" s="702">
        <v>0.15</v>
      </c>
      <c r="F5" s="702">
        <v>0.14000000000000001</v>
      </c>
      <c r="G5" s="702">
        <v>0.14000000000000001</v>
      </c>
    </row>
    <row r="6" spans="2:8" ht="20.100000000000001" customHeight="1">
      <c r="B6" s="276" t="s">
        <v>41</v>
      </c>
      <c r="C6" s="293">
        <v>0.41199999999999998</v>
      </c>
      <c r="D6" s="287">
        <v>0.40200000000000002</v>
      </c>
      <c r="E6" s="287">
        <v>0.35</v>
      </c>
      <c r="F6" s="287">
        <v>0.35</v>
      </c>
      <c r="G6" s="287">
        <v>0.35</v>
      </c>
    </row>
    <row r="7" spans="2:8" ht="20.100000000000001" customHeight="1">
      <c r="B7" s="276" t="s">
        <v>42</v>
      </c>
      <c r="C7" s="293">
        <v>0.25800000000000001</v>
      </c>
      <c r="D7" s="287">
        <v>0.26</v>
      </c>
      <c r="E7" s="287">
        <v>0.25</v>
      </c>
      <c r="F7" s="287">
        <v>0.26</v>
      </c>
      <c r="G7" s="287">
        <v>0.24</v>
      </c>
    </row>
    <row r="8" spans="2:8" ht="20.100000000000001" customHeight="1">
      <c r="B8" s="278" t="s">
        <v>44</v>
      </c>
      <c r="C8" s="701">
        <v>0.14299999999999999</v>
      </c>
      <c r="D8" s="132">
        <v>0.155</v>
      </c>
      <c r="E8" s="132">
        <v>0.25</v>
      </c>
      <c r="F8" s="132">
        <v>0.25</v>
      </c>
      <c r="G8" s="132">
        <v>0.27</v>
      </c>
    </row>
    <row r="9" spans="2:8" ht="20.100000000000001" customHeight="1">
      <c r="B9" s="692" t="s">
        <v>36</v>
      </c>
      <c r="C9" s="700">
        <v>1</v>
      </c>
      <c r="D9" s="700">
        <v>1</v>
      </c>
      <c r="E9" s="700">
        <v>1</v>
      </c>
      <c r="F9" s="700">
        <v>1</v>
      </c>
      <c r="G9" s="700">
        <v>1</v>
      </c>
    </row>
    <row r="10" spans="2:8" ht="14.1" customHeight="1"/>
    <row r="11" spans="2:8" ht="11.25" customHeight="1">
      <c r="B11" s="1103" t="s">
        <v>1166</v>
      </c>
      <c r="C11" s="1103"/>
      <c r="D11" s="1103"/>
      <c r="E11" s="1103"/>
      <c r="F11" s="1103"/>
      <c r="G11" s="1103"/>
      <c r="H11" s="1103"/>
    </row>
    <row r="12" spans="2:8" ht="19.5" customHeight="1">
      <c r="B12" s="1328" t="s">
        <v>1167</v>
      </c>
      <c r="C12" s="1328"/>
      <c r="D12" s="1328"/>
      <c r="E12" s="1328"/>
      <c r="F12" s="1328"/>
      <c r="G12" s="1328"/>
      <c r="H12" s="1233"/>
    </row>
    <row r="13" spans="2:8" ht="24.75" customHeight="1">
      <c r="B13" s="1328" t="s">
        <v>938</v>
      </c>
      <c r="C13" s="1328"/>
      <c r="D13" s="1328"/>
      <c r="E13" s="1328"/>
      <c r="F13" s="1328"/>
      <c r="G13" s="1328"/>
      <c r="H13" s="1123"/>
    </row>
  </sheetData>
  <mergeCells count="2">
    <mergeCell ref="B13:G13"/>
    <mergeCell ref="B12:G12"/>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6D"/>
  </sheetPr>
  <dimension ref="A2:H15"/>
  <sheetViews>
    <sheetView showGridLines="0" view="pageBreakPreview" zoomScaleNormal="100" zoomScaleSheetLayoutView="100" zoomScalePageLayoutView="150" workbookViewId="0">
      <selection activeCell="B81" sqref="B81"/>
    </sheetView>
  </sheetViews>
  <sheetFormatPr defaultColWidth="10.875" defaultRowHeight="20.100000000000001" customHeight="1"/>
  <cols>
    <col min="1" max="1" width="5.5" style="744" customWidth="1"/>
    <col min="2" max="2" width="38" style="744" customWidth="1"/>
    <col min="3" max="5" width="10.875" style="744" customWidth="1"/>
    <col min="6" max="16384" width="10.875" style="744"/>
  </cols>
  <sheetData>
    <row r="2" spans="1:8" ht="20.100000000000001" customHeight="1">
      <c r="A2" s="708"/>
      <c r="B2" s="1032" t="s">
        <v>739</v>
      </c>
      <c r="C2" s="1032"/>
      <c r="D2" s="1032"/>
      <c r="E2" s="1032"/>
      <c r="F2" s="1032"/>
      <c r="G2" s="1032"/>
      <c r="H2" s="1032"/>
    </row>
    <row r="4" spans="1:8" ht="20.100000000000001" customHeight="1">
      <c r="B4" s="176" t="s">
        <v>672</v>
      </c>
      <c r="C4" s="177">
        <v>2018</v>
      </c>
      <c r="D4" s="177">
        <v>2017</v>
      </c>
      <c r="E4" s="177">
        <v>2016</v>
      </c>
      <c r="F4" s="175">
        <v>2015</v>
      </c>
      <c r="G4" s="175">
        <v>2014</v>
      </c>
    </row>
    <row r="5" spans="1:8" ht="20.100000000000001" customHeight="1">
      <c r="B5" s="276" t="s">
        <v>712</v>
      </c>
      <c r="C5" s="293">
        <v>1</v>
      </c>
      <c r="D5" s="702">
        <v>0.98</v>
      </c>
      <c r="E5" s="702">
        <v>0.8</v>
      </c>
      <c r="F5" s="702">
        <v>0.77</v>
      </c>
      <c r="G5" s="702">
        <v>0.57999999999999996</v>
      </c>
      <c r="H5" s="760"/>
    </row>
    <row r="6" spans="1:8" ht="20.100000000000001" customHeight="1">
      <c r="B6" s="276" t="s">
        <v>939</v>
      </c>
      <c r="C6" s="392" t="s">
        <v>14</v>
      </c>
      <c r="D6" s="288" t="s">
        <v>14</v>
      </c>
      <c r="E6" s="288" t="s">
        <v>14</v>
      </c>
      <c r="F6" s="288" t="s">
        <v>14</v>
      </c>
      <c r="G6" s="288" t="s">
        <v>14</v>
      </c>
    </row>
    <row r="7" spans="1:8" ht="20.100000000000001" customHeight="1">
      <c r="B7" s="276" t="s">
        <v>711</v>
      </c>
      <c r="C7" s="293" t="s">
        <v>14</v>
      </c>
      <c r="D7" s="287" t="s">
        <v>14</v>
      </c>
      <c r="E7" s="287" t="s">
        <v>14</v>
      </c>
      <c r="F7" s="287">
        <v>0.03</v>
      </c>
      <c r="G7" s="287">
        <v>0.26</v>
      </c>
    </row>
    <row r="8" spans="1:8" ht="20.100000000000001" customHeight="1">
      <c r="B8" s="983" t="s">
        <v>940</v>
      </c>
      <c r="C8" s="707" t="s">
        <v>14</v>
      </c>
      <c r="D8" s="132">
        <v>0.02</v>
      </c>
      <c r="E8" s="132">
        <v>0.2</v>
      </c>
      <c r="F8" s="132">
        <v>0.2</v>
      </c>
      <c r="G8" s="132">
        <v>0.16</v>
      </c>
    </row>
    <row r="9" spans="1:8" ht="20.100000000000001" customHeight="1">
      <c r="B9" s="692" t="s">
        <v>36</v>
      </c>
      <c r="C9" s="706">
        <v>1</v>
      </c>
      <c r="D9" s="706">
        <v>1</v>
      </c>
      <c r="E9" s="706">
        <v>1</v>
      </c>
      <c r="F9" s="700">
        <v>1</v>
      </c>
      <c r="G9" s="700">
        <v>1</v>
      </c>
    </row>
    <row r="10" spans="1:8" ht="6.95" customHeight="1"/>
    <row r="11" spans="1:8" s="1123" customFormat="1" ht="14.1" customHeight="1">
      <c r="B11" s="1103" t="s">
        <v>1166</v>
      </c>
      <c r="C11" s="1103"/>
      <c r="D11" s="1103"/>
      <c r="E11" s="1103"/>
      <c r="F11" s="1103"/>
      <c r="G11" s="1103"/>
      <c r="H11" s="1103"/>
    </row>
    <row r="12" spans="1:8" s="1123" customFormat="1" ht="20.25" customHeight="1">
      <c r="B12" s="1328" t="s">
        <v>1167</v>
      </c>
      <c r="C12" s="1328"/>
      <c r="D12" s="1328"/>
      <c r="E12" s="1328"/>
      <c r="F12" s="1328"/>
      <c r="G12" s="1328"/>
      <c r="H12" s="1234"/>
    </row>
    <row r="13" spans="1:8" s="1123" customFormat="1" ht="13.5" customHeight="1">
      <c r="B13" s="1234" t="s">
        <v>1168</v>
      </c>
      <c r="C13" s="1234"/>
      <c r="D13" s="1234"/>
      <c r="E13" s="1234"/>
      <c r="F13" s="1234"/>
      <c r="G13" s="1234"/>
      <c r="H13" s="1234"/>
    </row>
    <row r="14" spans="1:8" s="1123" customFormat="1" ht="14.25" customHeight="1">
      <c r="B14" s="1234" t="s">
        <v>941</v>
      </c>
      <c r="C14" s="1234"/>
      <c r="D14" s="1234"/>
      <c r="E14" s="1234"/>
      <c r="F14" s="1234"/>
      <c r="G14" s="1234"/>
      <c r="H14" s="1234"/>
    </row>
    <row r="15" spans="1:8" ht="20.100000000000001" customHeight="1">
      <c r="B15" s="705"/>
      <c r="C15" s="705"/>
      <c r="D15" s="705"/>
      <c r="E15" s="705"/>
    </row>
  </sheetData>
  <mergeCells count="1">
    <mergeCell ref="B12:G12"/>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3087"/>
  </sheetPr>
  <dimension ref="A2:I44"/>
  <sheetViews>
    <sheetView showGridLines="0" view="pageBreakPreview" zoomScaleNormal="100" zoomScaleSheetLayoutView="100" zoomScalePageLayoutView="140" workbookViewId="0">
      <selection activeCell="B81" sqref="B81"/>
    </sheetView>
  </sheetViews>
  <sheetFormatPr defaultColWidth="10.875" defaultRowHeight="20.100000000000001" customHeight="1"/>
  <cols>
    <col min="1" max="1" width="5.5" style="744" customWidth="1"/>
    <col min="2" max="2" width="39.875" style="744" customWidth="1"/>
    <col min="3" max="7" width="10.625" style="744" customWidth="1"/>
    <col min="8" max="8" width="10.5" style="744" customWidth="1"/>
    <col min="9" max="9" width="0.625" style="744" customWidth="1"/>
    <col min="10" max="13" width="10.875" style="744"/>
    <col min="14" max="14" width="10.375" style="744" customWidth="1"/>
    <col min="15" max="15" width="0" style="744" hidden="1" customWidth="1"/>
    <col min="16" max="16384" width="10.875" style="744"/>
  </cols>
  <sheetData>
    <row r="2" spans="2:9" ht="20.100000000000001" customHeight="1">
      <c r="B2" s="1032" t="s">
        <v>272</v>
      </c>
      <c r="C2" s="1032"/>
      <c r="D2" s="1032"/>
      <c r="E2" s="1032"/>
      <c r="F2" s="1032"/>
      <c r="G2" s="1032"/>
      <c r="H2" s="1032"/>
    </row>
    <row r="3" spans="2:9" ht="20.100000000000001" customHeight="1">
      <c r="B3" s="172"/>
      <c r="C3" s="172"/>
      <c r="D3" s="172"/>
      <c r="E3" s="172"/>
    </row>
    <row r="4" spans="2:9" ht="20.100000000000001" customHeight="1">
      <c r="B4" s="171" t="s">
        <v>13</v>
      </c>
      <c r="C4" s="173">
        <v>2018</v>
      </c>
      <c r="D4" s="173">
        <v>2017</v>
      </c>
      <c r="E4" s="173">
        <v>2016</v>
      </c>
      <c r="F4" s="170">
        <v>2015</v>
      </c>
      <c r="G4" s="170">
        <v>2014</v>
      </c>
      <c r="H4" s="739"/>
    </row>
    <row r="5" spans="2:9" ht="20.100000000000001" customHeight="1">
      <c r="B5" s="109" t="s">
        <v>271</v>
      </c>
      <c r="C5" s="313">
        <v>1652</v>
      </c>
      <c r="D5" s="734">
        <v>1676</v>
      </c>
      <c r="E5" s="358">
        <v>1559</v>
      </c>
      <c r="F5" s="358">
        <v>1591</v>
      </c>
      <c r="G5" s="737">
        <v>1254</v>
      </c>
      <c r="H5" s="740"/>
    </row>
    <row r="6" spans="2:9" ht="20.100000000000001" customHeight="1">
      <c r="B6" s="109" t="s">
        <v>270</v>
      </c>
      <c r="C6" s="313">
        <v>1458</v>
      </c>
      <c r="D6" s="734">
        <v>1457</v>
      </c>
      <c r="E6" s="358">
        <v>1245</v>
      </c>
      <c r="F6" s="358">
        <v>1267</v>
      </c>
      <c r="G6" s="737">
        <v>1818</v>
      </c>
      <c r="H6" s="740"/>
    </row>
    <row r="7" spans="2:9" ht="20.100000000000001" customHeight="1">
      <c r="B7" s="109" t="s">
        <v>269</v>
      </c>
      <c r="C7" s="313">
        <v>1010</v>
      </c>
      <c r="D7" s="734">
        <v>1019</v>
      </c>
      <c r="E7" s="358">
        <v>1003</v>
      </c>
      <c r="F7" s="358">
        <v>1130</v>
      </c>
      <c r="G7" s="737">
        <v>1424</v>
      </c>
      <c r="H7" s="740"/>
    </row>
    <row r="8" spans="2:9" ht="20.100000000000001" customHeight="1">
      <c r="B8" s="109" t="s">
        <v>178</v>
      </c>
      <c r="C8" s="313">
        <v>428</v>
      </c>
      <c r="D8" s="734">
        <v>413</v>
      </c>
      <c r="E8" s="357">
        <v>424</v>
      </c>
      <c r="F8" s="357">
        <v>767</v>
      </c>
      <c r="G8" s="357">
        <v>163</v>
      </c>
      <c r="H8" s="741"/>
    </row>
    <row r="9" spans="2:9" ht="20.100000000000001" customHeight="1">
      <c r="B9" s="109" t="s">
        <v>942</v>
      </c>
      <c r="C9" s="313">
        <v>2759</v>
      </c>
      <c r="D9" s="734">
        <v>2221</v>
      </c>
      <c r="E9" s="357">
        <v>1833</v>
      </c>
      <c r="F9" s="357">
        <v>2440</v>
      </c>
      <c r="G9" s="357">
        <v>2721</v>
      </c>
      <c r="H9" s="741"/>
    </row>
    <row r="10" spans="2:9" s="754" customFormat="1" ht="33" customHeight="1">
      <c r="B10" s="1235" t="s">
        <v>924</v>
      </c>
      <c r="C10" s="354">
        <v>2156</v>
      </c>
      <c r="D10" s="735">
        <v>2242</v>
      </c>
      <c r="E10" s="353">
        <v>1966</v>
      </c>
      <c r="F10" s="353">
        <v>2058</v>
      </c>
      <c r="G10" s="738">
        <v>2171</v>
      </c>
      <c r="H10" s="736"/>
    </row>
    <row r="11" spans="2:9" s="754" customFormat="1" ht="11.25" customHeight="1">
      <c r="B11" s="361"/>
      <c r="C11" s="360"/>
      <c r="D11" s="360"/>
      <c r="E11" s="352"/>
      <c r="F11" s="352"/>
      <c r="G11" s="359"/>
      <c r="H11" s="736"/>
    </row>
    <row r="12" spans="2:9" s="754" customFormat="1" ht="15" customHeight="1">
      <c r="B12" s="1236" t="s">
        <v>1169</v>
      </c>
      <c r="C12" s="765"/>
      <c r="D12" s="765"/>
      <c r="E12" s="765"/>
      <c r="F12" s="352"/>
      <c r="G12" s="351"/>
      <c r="H12" s="351"/>
    </row>
    <row r="13" spans="2:9" s="754" customFormat="1" ht="12" customHeight="1">
      <c r="B13" s="1236" t="s">
        <v>893</v>
      </c>
      <c r="C13" s="765"/>
      <c r="D13" s="765"/>
      <c r="E13" s="765"/>
      <c r="F13" s="352"/>
      <c r="G13" s="351"/>
      <c r="H13" s="351"/>
    </row>
    <row r="14" spans="2:9" s="754" customFormat="1" ht="13.5" customHeight="1">
      <c r="B14" s="1190" t="s">
        <v>943</v>
      </c>
      <c r="C14" s="765"/>
      <c r="D14" s="765"/>
      <c r="E14" s="765"/>
      <c r="F14" s="765"/>
      <c r="G14" s="765"/>
      <c r="H14" s="765"/>
    </row>
    <row r="15" spans="2:9" s="754" customFormat="1" ht="13.5" customHeight="1">
      <c r="B15" s="1190" t="s">
        <v>944</v>
      </c>
      <c r="C15" s="765"/>
      <c r="D15" s="765"/>
      <c r="E15" s="765"/>
      <c r="F15" s="765"/>
      <c r="G15" s="765"/>
      <c r="H15" s="765"/>
      <c r="I15" s="1396"/>
    </row>
    <row r="16" spans="2:9" s="754" customFormat="1" ht="13.5" customHeight="1">
      <c r="B16" s="1190" t="s">
        <v>894</v>
      </c>
      <c r="F16" s="765"/>
      <c r="G16" s="765"/>
      <c r="H16" s="765"/>
      <c r="I16" s="1396"/>
    </row>
    <row r="17" spans="1:8" s="754" customFormat="1" ht="13.5" customHeight="1">
      <c r="A17" s="765"/>
      <c r="B17" s="1190" t="s">
        <v>895</v>
      </c>
      <c r="F17" s="765"/>
      <c r="G17" s="765"/>
      <c r="H17" s="765"/>
    </row>
    <row r="18" spans="1:8" ht="20.100000000000001" customHeight="1">
      <c r="B18" s="1031"/>
      <c r="C18" s="1031"/>
      <c r="D18" s="1031"/>
      <c r="E18" s="1031"/>
      <c r="F18" s="1031"/>
      <c r="G18" s="1031"/>
      <c r="H18" s="1031"/>
    </row>
    <row r="44" ht="17.25" customHeight="1"/>
  </sheetData>
  <mergeCells count="1">
    <mergeCell ref="I15:I16"/>
  </mergeCells>
  <pageMargins left="0.23622047244094491" right="0.23622047244094491" top="0.74803149606299213" bottom="0.74803149606299213" header="0.31496062992125984" footer="0.31496062992125984"/>
  <pageSetup paperSize="9" scale="80" orientation="portrait" r:id="rId1"/>
  <headerFooter>
    <oddHeader>&amp;L&amp;A</oddHead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3087"/>
  </sheetPr>
  <dimension ref="B2:G11"/>
  <sheetViews>
    <sheetView showGridLines="0" view="pageBreakPreview" zoomScaleNormal="100" zoomScaleSheetLayoutView="100" zoomScalePageLayoutView="180" workbookViewId="0">
      <selection activeCell="B1" sqref="B1"/>
    </sheetView>
  </sheetViews>
  <sheetFormatPr defaultColWidth="10.875" defaultRowHeight="20.100000000000001" customHeight="1"/>
  <cols>
    <col min="1" max="1" width="5.5" style="744" customWidth="1"/>
    <col min="2" max="2" width="41.25" style="744" customWidth="1"/>
    <col min="3" max="7" width="10.625" style="744" customWidth="1"/>
    <col min="8" max="16384" width="10.875" style="744"/>
  </cols>
  <sheetData>
    <row r="2" spans="2:7" ht="20.100000000000001" customHeight="1">
      <c r="B2" s="1300" t="str">
        <f>UPPER("Operational highlights")</f>
        <v>OPERATIONAL HIGHLIGHTS</v>
      </c>
      <c r="C2" s="1300"/>
      <c r="D2" s="1300"/>
      <c r="E2" s="1300"/>
      <c r="F2" s="1300"/>
      <c r="G2" s="1300"/>
    </row>
    <row r="4" spans="2:7" ht="20.100000000000001" customHeight="1">
      <c r="B4" s="171" t="s">
        <v>609</v>
      </c>
      <c r="C4" s="173">
        <v>2018</v>
      </c>
      <c r="D4" s="173">
        <v>2017</v>
      </c>
      <c r="E4" s="173">
        <v>2016</v>
      </c>
      <c r="F4" s="170">
        <v>2015</v>
      </c>
      <c r="G4" s="170">
        <v>2014</v>
      </c>
    </row>
    <row r="5" spans="2:7" ht="20.100000000000001" customHeight="1">
      <c r="B5" s="1237" t="s">
        <v>1170</v>
      </c>
      <c r="C5" s="1239">
        <v>1801</v>
      </c>
      <c r="D5" s="1238">
        <v>1779</v>
      </c>
      <c r="E5" s="1238">
        <v>1793</v>
      </c>
      <c r="F5" s="1238">
        <v>1818</v>
      </c>
      <c r="G5" s="1238">
        <v>1769</v>
      </c>
    </row>
    <row r="6" spans="2:7" ht="20.100000000000001" customHeight="1">
      <c r="B6" s="276" t="s">
        <v>714</v>
      </c>
      <c r="C6" s="289">
        <v>1777</v>
      </c>
      <c r="D6" s="267">
        <v>1659</v>
      </c>
      <c r="E6" s="267">
        <v>1690</v>
      </c>
      <c r="F6" s="267">
        <v>1538</v>
      </c>
      <c r="G6" s="267">
        <v>1385</v>
      </c>
    </row>
    <row r="7" spans="2:7" ht="20.100000000000001" customHeight="1">
      <c r="B7" s="276" t="s">
        <v>743</v>
      </c>
      <c r="C7" s="289">
        <v>575</v>
      </c>
      <c r="D7" s="267">
        <v>581</v>
      </c>
      <c r="E7" s="267">
        <v>700</v>
      </c>
      <c r="F7" s="267">
        <v>649</v>
      </c>
      <c r="G7" s="267">
        <v>615</v>
      </c>
    </row>
    <row r="8" spans="2:7" ht="20.100000000000001" customHeight="1">
      <c r="B8" s="1237" t="s">
        <v>1171</v>
      </c>
      <c r="C8" s="1239">
        <v>4153</v>
      </c>
      <c r="D8" s="1238">
        <v>4019</v>
      </c>
      <c r="E8" s="1238">
        <v>4183</v>
      </c>
      <c r="F8" s="1238">
        <v>4005</v>
      </c>
      <c r="G8" s="1238">
        <v>3769</v>
      </c>
    </row>
    <row r="10" spans="2:7" ht="20.100000000000001" customHeight="1">
      <c r="B10" s="1397" t="s">
        <v>713</v>
      </c>
      <c r="C10" s="1397"/>
      <c r="D10" s="1397"/>
      <c r="E10" s="1397"/>
      <c r="F10" s="1398"/>
      <c r="G10" s="1398"/>
    </row>
    <row r="11" spans="2:7" ht="20.100000000000001" customHeight="1">
      <c r="B11" s="756"/>
      <c r="C11" s="756"/>
    </row>
  </sheetData>
  <mergeCells count="2">
    <mergeCell ref="B2:G2"/>
    <mergeCell ref="B10:G10"/>
  </mergeCells>
  <pageMargins left="0.23622047244094491" right="0.23622047244094491" top="0.74803149606299213" bottom="0.74803149606299213" header="0.31496062992125984" footer="0.31496062992125984"/>
  <pageSetup paperSize="9" scale="80" orientation="portrait" r:id="rId1"/>
  <headerFooter>
    <oddHeader>&amp;L&amp;A</oddHead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3087"/>
  </sheetPr>
  <dimension ref="B2:K38"/>
  <sheetViews>
    <sheetView showGridLines="0" view="pageBreakPreview" zoomScaleNormal="100" zoomScaleSheetLayoutView="100" zoomScalePageLayoutView="150" workbookViewId="0">
      <selection activeCell="B81" sqref="B81"/>
    </sheetView>
  </sheetViews>
  <sheetFormatPr defaultColWidth="10.875" defaultRowHeight="20.100000000000001" customHeight="1"/>
  <cols>
    <col min="1" max="1" width="5.5" style="744" customWidth="1"/>
    <col min="2" max="2" width="33.125" style="744" customWidth="1"/>
    <col min="3" max="7" width="9.5" style="744" customWidth="1"/>
    <col min="8" max="16384" width="10.875" style="744"/>
  </cols>
  <sheetData>
    <row r="2" spans="2:7" ht="20.100000000000001" customHeight="1">
      <c r="B2" s="1300" t="str">
        <f>UPPER("Petroleum product sales (excluding trading and bulk sales)")</f>
        <v>PETROLEUM PRODUCT SALES (EXCLUDING TRADING AND BULK SALES)</v>
      </c>
      <c r="C2" s="1300"/>
      <c r="D2" s="1300"/>
      <c r="E2" s="1300"/>
      <c r="F2" s="1300"/>
      <c r="G2" s="1300"/>
    </row>
    <row r="3" spans="2:7" ht="20.100000000000001" customHeight="1">
      <c r="B3" s="1399" t="s">
        <v>135</v>
      </c>
      <c r="C3" s="1399"/>
      <c r="D3" s="1399"/>
      <c r="E3" s="1399"/>
      <c r="F3" s="1399"/>
      <c r="G3" s="1399"/>
    </row>
    <row r="4" spans="2:7" ht="20.100000000000001" customHeight="1">
      <c r="E4" s="744" t="s">
        <v>19</v>
      </c>
    </row>
    <row r="5" spans="2:7" ht="20.100000000000001" customHeight="1">
      <c r="B5" s="1244" t="s">
        <v>1172</v>
      </c>
      <c r="C5" s="1245">
        <v>2018</v>
      </c>
      <c r="D5" s="1245">
        <v>2017</v>
      </c>
      <c r="E5" s="1245">
        <v>2016</v>
      </c>
      <c r="F5" s="1246">
        <v>2015</v>
      </c>
      <c r="G5" s="1246">
        <v>2014</v>
      </c>
    </row>
    <row r="6" spans="2:7" ht="20.100000000000001" customHeight="1">
      <c r="B6" s="618" t="s">
        <v>702</v>
      </c>
      <c r="C6" s="158"/>
      <c r="D6" s="88"/>
      <c r="E6" s="88"/>
      <c r="F6" s="88"/>
      <c r="G6" s="88"/>
    </row>
    <row r="7" spans="2:7" ht="20.100000000000001" customHeight="1">
      <c r="B7" s="276" t="s">
        <v>40</v>
      </c>
      <c r="C7" s="289">
        <v>517</v>
      </c>
      <c r="D7" s="267">
        <v>519</v>
      </c>
      <c r="E7" s="267">
        <v>541</v>
      </c>
      <c r="F7" s="267">
        <v>541</v>
      </c>
      <c r="G7" s="267">
        <v>547</v>
      </c>
    </row>
    <row r="8" spans="2:7" ht="20.100000000000001" customHeight="1">
      <c r="B8" s="276" t="s">
        <v>338</v>
      </c>
      <c r="C8" s="289">
        <v>25</v>
      </c>
      <c r="D8" s="267">
        <v>26</v>
      </c>
      <c r="E8" s="267">
        <v>27</v>
      </c>
      <c r="F8" s="267">
        <v>27</v>
      </c>
      <c r="G8" s="267">
        <v>26</v>
      </c>
    </row>
    <row r="9" spans="2:7" ht="20.100000000000001" customHeight="1">
      <c r="B9" s="276" t="s">
        <v>731</v>
      </c>
      <c r="C9" s="289">
        <v>209</v>
      </c>
      <c r="D9" s="267">
        <v>205</v>
      </c>
      <c r="E9" s="267">
        <v>216</v>
      </c>
      <c r="F9" s="267">
        <v>214</v>
      </c>
      <c r="G9" s="267">
        <v>214</v>
      </c>
    </row>
    <row r="10" spans="2:7" ht="20.100000000000001" customHeight="1">
      <c r="B10" s="276" t="s">
        <v>730</v>
      </c>
      <c r="C10" s="289">
        <v>198</v>
      </c>
      <c r="D10" s="267">
        <v>184</v>
      </c>
      <c r="E10" s="267">
        <v>192</v>
      </c>
      <c r="F10" s="267">
        <v>192</v>
      </c>
      <c r="G10" s="267">
        <v>195</v>
      </c>
    </row>
    <row r="11" spans="2:7" ht="20.100000000000001" customHeight="1">
      <c r="B11" s="276" t="s">
        <v>742</v>
      </c>
      <c r="C11" s="289">
        <v>4</v>
      </c>
      <c r="D11" s="267">
        <v>77</v>
      </c>
      <c r="E11" s="267">
        <v>79</v>
      </c>
      <c r="F11" s="267">
        <v>81</v>
      </c>
      <c r="G11" s="267">
        <v>76</v>
      </c>
    </row>
    <row r="12" spans="2:7" ht="20.100000000000001" customHeight="1">
      <c r="B12" s="276" t="s">
        <v>729</v>
      </c>
      <c r="C12" s="289">
        <v>1</v>
      </c>
      <c r="D12" s="267">
        <v>1</v>
      </c>
      <c r="E12" s="267">
        <v>1</v>
      </c>
      <c r="F12" s="267">
        <v>1</v>
      </c>
      <c r="G12" s="267">
        <v>1</v>
      </c>
    </row>
    <row r="13" spans="2:7" ht="20.100000000000001" customHeight="1">
      <c r="B13" s="278" t="s">
        <v>41</v>
      </c>
      <c r="C13" s="290">
        <v>47</v>
      </c>
      <c r="D13" s="716">
        <v>37</v>
      </c>
      <c r="E13" s="716">
        <v>37</v>
      </c>
      <c r="F13" s="716">
        <v>36</v>
      </c>
      <c r="G13" s="716">
        <v>41</v>
      </c>
    </row>
    <row r="14" spans="2:7" ht="20.100000000000001" customHeight="1">
      <c r="B14" s="307" t="s">
        <v>728</v>
      </c>
      <c r="C14" s="306">
        <v>1001</v>
      </c>
      <c r="D14" s="306">
        <v>1049</v>
      </c>
      <c r="E14" s="306">
        <v>1093</v>
      </c>
      <c r="F14" s="306">
        <v>1092</v>
      </c>
      <c r="G14" s="306">
        <v>1100</v>
      </c>
    </row>
    <row r="15" spans="2:7" ht="20.100000000000001" customHeight="1">
      <c r="B15" s="9" t="s">
        <v>43</v>
      </c>
      <c r="C15" s="158"/>
      <c r="D15" s="715"/>
      <c r="E15" s="715"/>
      <c r="F15" s="715"/>
      <c r="G15" s="715"/>
    </row>
    <row r="16" spans="2:7" ht="20.100000000000001" customHeight="1">
      <c r="B16" s="276" t="s">
        <v>727</v>
      </c>
      <c r="C16" s="289">
        <v>122</v>
      </c>
      <c r="D16" s="267">
        <v>121</v>
      </c>
      <c r="E16" s="267">
        <v>119</v>
      </c>
      <c r="F16" s="267">
        <v>118</v>
      </c>
      <c r="G16" s="267">
        <v>108</v>
      </c>
    </row>
    <row r="17" spans="2:7" ht="20.100000000000001" customHeight="1">
      <c r="B17" s="276" t="s">
        <v>726</v>
      </c>
      <c r="C17" s="289">
        <v>71</v>
      </c>
      <c r="D17" s="267">
        <v>82</v>
      </c>
      <c r="E17" s="267">
        <v>88</v>
      </c>
      <c r="F17" s="267">
        <v>85</v>
      </c>
      <c r="G17" s="267">
        <v>82</v>
      </c>
    </row>
    <row r="18" spans="2:7" ht="20.100000000000001" customHeight="1">
      <c r="B18" s="276" t="s">
        <v>725</v>
      </c>
      <c r="C18" s="289">
        <v>102</v>
      </c>
      <c r="D18" s="267">
        <v>95</v>
      </c>
      <c r="E18" s="267">
        <v>84</v>
      </c>
      <c r="F18" s="267">
        <v>89</v>
      </c>
      <c r="G18" s="267">
        <v>72</v>
      </c>
    </row>
    <row r="19" spans="2:7" ht="20.100000000000001" customHeight="1">
      <c r="B19" s="276" t="s">
        <v>724</v>
      </c>
      <c r="C19" s="289">
        <v>112</v>
      </c>
      <c r="D19" s="267">
        <v>93</v>
      </c>
      <c r="E19" s="267">
        <v>87</v>
      </c>
      <c r="F19" s="267">
        <v>87</v>
      </c>
      <c r="G19" s="267">
        <v>73</v>
      </c>
    </row>
    <row r="20" spans="2:7" ht="20.100000000000001" customHeight="1">
      <c r="B20" s="276" t="s">
        <v>723</v>
      </c>
      <c r="C20" s="289">
        <v>27</v>
      </c>
      <c r="D20" s="267">
        <v>31</v>
      </c>
      <c r="E20" s="267">
        <v>31</v>
      </c>
      <c r="F20" s="267">
        <v>31</v>
      </c>
      <c r="G20" s="267">
        <v>30</v>
      </c>
    </row>
    <row r="21" spans="2:7" ht="20.100000000000001" customHeight="1">
      <c r="B21" s="278" t="s">
        <v>744</v>
      </c>
      <c r="C21" s="290">
        <v>9</v>
      </c>
      <c r="D21" s="94">
        <v>9</v>
      </c>
      <c r="E21" s="94">
        <v>10</v>
      </c>
      <c r="F21" s="94">
        <v>13</v>
      </c>
      <c r="G21" s="94">
        <v>15</v>
      </c>
    </row>
    <row r="22" spans="2:7" ht="20.100000000000001" customHeight="1">
      <c r="B22" s="307" t="s">
        <v>619</v>
      </c>
      <c r="C22" s="306">
        <v>443</v>
      </c>
      <c r="D22" s="306">
        <v>431</v>
      </c>
      <c r="E22" s="306">
        <v>419</v>
      </c>
      <c r="F22" s="306">
        <v>423</v>
      </c>
      <c r="G22" s="306">
        <v>380</v>
      </c>
    </row>
    <row r="23" spans="2:7" ht="20.100000000000001" customHeight="1">
      <c r="B23" s="9" t="s">
        <v>329</v>
      </c>
      <c r="C23" s="158"/>
      <c r="D23" s="715"/>
      <c r="E23" s="715"/>
      <c r="F23" s="715"/>
      <c r="G23" s="715"/>
    </row>
    <row r="24" spans="2:7" ht="20.100000000000001" customHeight="1">
      <c r="B24" s="276" t="s">
        <v>321</v>
      </c>
      <c r="C24" s="289">
        <v>68</v>
      </c>
      <c r="D24" s="267">
        <v>33</v>
      </c>
      <c r="E24" s="267">
        <v>27</v>
      </c>
      <c r="F24" s="267">
        <v>28</v>
      </c>
      <c r="G24" s="267">
        <v>29</v>
      </c>
    </row>
    <row r="25" spans="2:7" ht="20.100000000000001" customHeight="1">
      <c r="B25" s="276" t="s">
        <v>745</v>
      </c>
      <c r="C25" s="289">
        <v>40</v>
      </c>
      <c r="D25" s="267">
        <v>41</v>
      </c>
      <c r="E25" s="267">
        <v>42</v>
      </c>
      <c r="F25" s="267">
        <v>35</v>
      </c>
      <c r="G25" s="267">
        <v>42</v>
      </c>
    </row>
    <row r="26" spans="2:7" ht="20.100000000000001" customHeight="1">
      <c r="B26" s="278" t="s">
        <v>722</v>
      </c>
      <c r="C26" s="290">
        <v>9</v>
      </c>
      <c r="D26" s="94">
        <v>7</v>
      </c>
      <c r="E26" s="94">
        <v>7</v>
      </c>
      <c r="F26" s="94">
        <v>7</v>
      </c>
      <c r="G26" s="94">
        <v>7</v>
      </c>
    </row>
    <row r="27" spans="2:7" ht="20.100000000000001" customHeight="1">
      <c r="B27" s="307" t="s">
        <v>721</v>
      </c>
      <c r="C27" s="306">
        <v>117</v>
      </c>
      <c r="D27" s="306">
        <v>81</v>
      </c>
      <c r="E27" s="306">
        <v>76</v>
      </c>
      <c r="F27" s="306">
        <v>70</v>
      </c>
      <c r="G27" s="306">
        <v>78</v>
      </c>
    </row>
    <row r="28" spans="2:7" ht="20.100000000000001" customHeight="1">
      <c r="B28" s="314" t="s">
        <v>734</v>
      </c>
      <c r="C28" s="714"/>
      <c r="D28" s="713"/>
      <c r="E28" s="713"/>
      <c r="F28" s="713"/>
      <c r="G28" s="713"/>
    </row>
    <row r="29" spans="2:7" ht="20.100000000000001" customHeight="1">
      <c r="B29" s="400" t="s">
        <v>720</v>
      </c>
      <c r="C29" s="712">
        <v>41</v>
      </c>
      <c r="D29" s="258">
        <v>45</v>
      </c>
      <c r="E29" s="258">
        <v>55</v>
      </c>
      <c r="F29" s="258">
        <v>85</v>
      </c>
      <c r="G29" s="258">
        <v>77</v>
      </c>
    </row>
    <row r="30" spans="2:7" ht="20.100000000000001" customHeight="1">
      <c r="B30" s="305" t="s">
        <v>719</v>
      </c>
      <c r="C30" s="306">
        <v>41</v>
      </c>
      <c r="D30" s="306">
        <v>45</v>
      </c>
      <c r="E30" s="306">
        <v>55</v>
      </c>
      <c r="F30" s="306">
        <v>85</v>
      </c>
      <c r="G30" s="306">
        <v>77</v>
      </c>
    </row>
    <row r="31" spans="2:7" ht="20.100000000000001" customHeight="1">
      <c r="B31" s="9" t="s">
        <v>509</v>
      </c>
      <c r="C31" s="642"/>
      <c r="D31" s="88"/>
      <c r="E31" s="88"/>
      <c r="F31" s="88"/>
      <c r="G31" s="88"/>
    </row>
    <row r="32" spans="2:7" ht="20.100000000000001" customHeight="1">
      <c r="B32" s="276" t="s">
        <v>746</v>
      </c>
      <c r="C32" s="289">
        <v>175</v>
      </c>
      <c r="D32" s="267">
        <v>149</v>
      </c>
      <c r="E32" s="267">
        <v>125</v>
      </c>
      <c r="F32" s="267">
        <v>124</v>
      </c>
      <c r="G32" s="267">
        <v>107</v>
      </c>
    </row>
    <row r="33" spans="2:11" ht="20.100000000000001" customHeight="1">
      <c r="B33" s="276" t="s">
        <v>718</v>
      </c>
      <c r="C33" s="289">
        <v>5</v>
      </c>
      <c r="D33" s="88">
        <v>8</v>
      </c>
      <c r="E33" s="88">
        <v>10</v>
      </c>
      <c r="F33" s="88">
        <v>9</v>
      </c>
      <c r="G33" s="88">
        <v>12</v>
      </c>
    </row>
    <row r="34" spans="2:11" ht="20.100000000000001" customHeight="1">
      <c r="B34" s="278" t="s">
        <v>717</v>
      </c>
      <c r="C34" s="290">
        <v>19</v>
      </c>
      <c r="D34" s="711">
        <v>16</v>
      </c>
      <c r="E34" s="711">
        <v>15</v>
      </c>
      <c r="F34" s="711">
        <v>15</v>
      </c>
      <c r="G34" s="711">
        <v>15</v>
      </c>
    </row>
    <row r="35" spans="2:11" ht="20.100000000000001" customHeight="1">
      <c r="B35" s="307" t="s">
        <v>716</v>
      </c>
      <c r="C35" s="306">
        <v>199</v>
      </c>
      <c r="D35" s="710">
        <v>173</v>
      </c>
      <c r="E35" s="710">
        <v>150</v>
      </c>
      <c r="F35" s="710">
        <v>148</v>
      </c>
      <c r="G35" s="710">
        <v>134</v>
      </c>
    </row>
    <row r="36" spans="2:11" ht="20.100000000000001" customHeight="1">
      <c r="B36" s="1240" t="s">
        <v>715</v>
      </c>
      <c r="C36" s="1241">
        <f>+C35+C30+C27+C22+C14</f>
        <v>1801</v>
      </c>
      <c r="D36" s="1241">
        <v>1779</v>
      </c>
      <c r="E36" s="1241">
        <v>1793</v>
      </c>
      <c r="F36" s="1241">
        <v>1818</v>
      </c>
      <c r="G36" s="1241">
        <v>1769</v>
      </c>
      <c r="K36" s="709"/>
    </row>
    <row r="37" spans="2:11" ht="13.5" customHeight="1"/>
    <row r="38" spans="2:11" ht="14.25" customHeight="1">
      <c r="B38" s="1400" t="s">
        <v>747</v>
      </c>
      <c r="C38" s="1400"/>
      <c r="D38" s="1400"/>
      <c r="E38" s="1400"/>
      <c r="F38" s="1400"/>
      <c r="G38" s="1400"/>
    </row>
  </sheetData>
  <mergeCells count="3">
    <mergeCell ref="B2:G2"/>
    <mergeCell ref="B3:G3"/>
    <mergeCell ref="B38:G38"/>
  </mergeCells>
  <pageMargins left="0.23622047244094491" right="0.23622047244094491" top="0.74803149606299213" bottom="0.74803149606299213" header="0.31496062992125984" footer="0.31496062992125984"/>
  <pageSetup paperSize="9" scale="80" orientation="portrait" r:id="rId1"/>
  <headerFooter>
    <oddHeader>&amp;L&amp;A</oddHead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3087"/>
  </sheetPr>
  <dimension ref="B2:I16"/>
  <sheetViews>
    <sheetView showGridLines="0" view="pageBreakPreview" zoomScaleNormal="100" zoomScaleSheetLayoutView="100" zoomScalePageLayoutView="210" workbookViewId="0">
      <selection activeCell="B81" sqref="B81"/>
    </sheetView>
  </sheetViews>
  <sheetFormatPr defaultColWidth="10.875" defaultRowHeight="20.100000000000001" customHeight="1"/>
  <cols>
    <col min="1" max="1" width="5.5" style="744" customWidth="1"/>
    <col min="2" max="2" width="39.375" style="744" customWidth="1"/>
    <col min="3" max="3" width="8.625" style="744" customWidth="1"/>
    <col min="4" max="5" width="10.875" style="744" customWidth="1"/>
    <col min="6" max="16384" width="10.875" style="744"/>
  </cols>
  <sheetData>
    <row r="2" spans="2:9" ht="20.100000000000001" customHeight="1">
      <c r="B2" s="1300" t="str">
        <f>UPPER("Petroleum product sales (excluding trading and bulk sales)")</f>
        <v>PETROLEUM PRODUCT SALES (EXCLUDING TRADING AND BULK SALES)</v>
      </c>
      <c r="C2" s="1300"/>
      <c r="D2" s="1300"/>
      <c r="E2" s="1300"/>
      <c r="F2" s="1300"/>
      <c r="G2" s="1300"/>
    </row>
    <row r="3" spans="2:9" ht="20.100000000000001" customHeight="1">
      <c r="B3" s="1399" t="s">
        <v>741</v>
      </c>
      <c r="C3" s="1399"/>
      <c r="D3" s="1399"/>
      <c r="E3" s="1399"/>
      <c r="F3" s="1399"/>
      <c r="G3" s="1399"/>
    </row>
    <row r="5" spans="2:9" ht="20.100000000000001" customHeight="1">
      <c r="B5" s="1247" t="s">
        <v>662</v>
      </c>
      <c r="C5" s="1242">
        <v>2018</v>
      </c>
      <c r="D5" s="1242">
        <v>2017</v>
      </c>
      <c r="E5" s="1242">
        <v>2016</v>
      </c>
      <c r="F5" s="1243">
        <v>2015</v>
      </c>
      <c r="G5" s="1243">
        <v>2014</v>
      </c>
    </row>
    <row r="6" spans="2:9" ht="20.100000000000001" customHeight="1">
      <c r="B6" s="276" t="s">
        <v>748</v>
      </c>
      <c r="C6" s="728">
        <v>58</v>
      </c>
      <c r="D6" s="88">
        <v>57</v>
      </c>
      <c r="E6" s="88">
        <v>53</v>
      </c>
      <c r="F6" s="88">
        <v>70</v>
      </c>
      <c r="G6" s="730">
        <v>86</v>
      </c>
    </row>
    <row r="7" spans="2:9" ht="20.100000000000001" customHeight="1">
      <c r="B7" s="276" t="s">
        <v>683</v>
      </c>
      <c r="C7" s="728">
        <v>340</v>
      </c>
      <c r="D7" s="731">
        <v>340</v>
      </c>
      <c r="E7" s="731">
        <v>339</v>
      </c>
      <c r="F7" s="731">
        <v>341</v>
      </c>
      <c r="G7" s="730">
        <v>314</v>
      </c>
    </row>
    <row r="8" spans="2:9" ht="20.100000000000001" customHeight="1">
      <c r="B8" s="276" t="s">
        <v>749</v>
      </c>
      <c r="C8" s="728">
        <v>268</v>
      </c>
      <c r="D8" s="731">
        <v>243</v>
      </c>
      <c r="E8" s="731">
        <v>273</v>
      </c>
      <c r="F8" s="731">
        <v>234</v>
      </c>
      <c r="G8" s="730">
        <v>226</v>
      </c>
    </row>
    <row r="9" spans="2:9" ht="20.100000000000001" customHeight="1">
      <c r="B9" s="276" t="s">
        <v>681</v>
      </c>
      <c r="C9" s="728">
        <v>873</v>
      </c>
      <c r="D9" s="88">
        <v>985</v>
      </c>
      <c r="E9" s="88">
        <v>977</v>
      </c>
      <c r="F9" s="88">
        <v>1018</v>
      </c>
      <c r="G9" s="730">
        <v>995</v>
      </c>
    </row>
    <row r="10" spans="2:9" ht="20.100000000000001" customHeight="1">
      <c r="B10" s="276" t="s">
        <v>680</v>
      </c>
      <c r="C10" s="728">
        <v>137</v>
      </c>
      <c r="D10" s="88">
        <v>32</v>
      </c>
      <c r="E10" s="88">
        <v>37</v>
      </c>
      <c r="F10" s="88">
        <v>42</v>
      </c>
      <c r="G10" s="730">
        <v>39</v>
      </c>
    </row>
    <row r="11" spans="2:9" ht="20.100000000000001" customHeight="1">
      <c r="B11" s="276" t="s">
        <v>679</v>
      </c>
      <c r="C11" s="728">
        <v>39</v>
      </c>
      <c r="D11" s="88">
        <v>39</v>
      </c>
      <c r="E11" s="88">
        <v>38</v>
      </c>
      <c r="F11" s="88">
        <v>39</v>
      </c>
      <c r="G11" s="730">
        <v>37</v>
      </c>
    </row>
    <row r="12" spans="2:9" ht="20.100000000000001" customHeight="1">
      <c r="B12" s="276" t="s">
        <v>732</v>
      </c>
      <c r="C12" s="728">
        <v>14</v>
      </c>
      <c r="D12" s="88">
        <v>14</v>
      </c>
      <c r="E12" s="88">
        <v>13</v>
      </c>
      <c r="F12" s="88">
        <v>14</v>
      </c>
      <c r="G12" s="730">
        <v>15</v>
      </c>
    </row>
    <row r="13" spans="2:9" ht="20.100000000000001" customHeight="1">
      <c r="B13" s="276" t="s">
        <v>678</v>
      </c>
      <c r="C13" s="728">
        <v>48</v>
      </c>
      <c r="D13" s="88">
        <v>44</v>
      </c>
      <c r="E13" s="88">
        <v>45</v>
      </c>
      <c r="F13" s="88">
        <v>45</v>
      </c>
      <c r="G13" s="730">
        <v>40</v>
      </c>
    </row>
    <row r="14" spans="2:9" ht="20.100000000000001" customHeight="1">
      <c r="B14" s="732" t="s">
        <v>677</v>
      </c>
      <c r="C14" s="1249">
        <v>24</v>
      </c>
      <c r="D14" s="733">
        <v>25</v>
      </c>
      <c r="E14" s="733">
        <v>18</v>
      </c>
      <c r="F14" s="733">
        <v>15</v>
      </c>
      <c r="G14" s="733">
        <v>17</v>
      </c>
    </row>
    <row r="15" spans="2:9" ht="20.100000000000001" customHeight="1">
      <c r="B15" s="1240" t="s">
        <v>36</v>
      </c>
      <c r="C15" s="1241" t="s">
        <v>740</v>
      </c>
      <c r="D15" s="1241">
        <v>1779</v>
      </c>
      <c r="E15" s="1241">
        <v>1793</v>
      </c>
      <c r="F15" s="1241">
        <v>1818</v>
      </c>
      <c r="G15" s="1241">
        <v>1769</v>
      </c>
    </row>
    <row r="16" spans="2:9" ht="15.75">
      <c r="D16" s="729"/>
      <c r="E16" s="729"/>
      <c r="F16" s="729"/>
      <c r="G16" s="729"/>
      <c r="H16" s="729"/>
      <c r="I16" s="729"/>
    </row>
  </sheetData>
  <mergeCells count="2">
    <mergeCell ref="B2:G2"/>
    <mergeCell ref="B3:G3"/>
  </mergeCells>
  <pageMargins left="0.23622047244094491" right="0.23622047244094491" top="0.74803149606299213" bottom="0.74803149606299213" header="0.31496062992125984" footer="0.31496062992125984"/>
  <pageSetup paperSize="9" scale="80" orientation="portrait" r:id="rId1"/>
  <headerFooter>
    <oddHeader>&amp;L&amp;A</oddHead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3087"/>
  </sheetPr>
  <dimension ref="B2:J35"/>
  <sheetViews>
    <sheetView showGridLines="0" view="pageBreakPreview" zoomScaleNormal="100" zoomScaleSheetLayoutView="100" zoomScalePageLayoutView="170" workbookViewId="0">
      <selection activeCell="B81" sqref="B81"/>
    </sheetView>
  </sheetViews>
  <sheetFormatPr defaultColWidth="10.875" defaultRowHeight="20.100000000000001" customHeight="1"/>
  <cols>
    <col min="1" max="1" width="5.5" style="744" customWidth="1"/>
    <col min="2" max="2" width="26.125" style="744" customWidth="1"/>
    <col min="3" max="3" width="8.875" style="744" customWidth="1"/>
    <col min="4" max="5" width="10.875" style="744" customWidth="1"/>
    <col min="6" max="16384" width="10.875" style="744"/>
  </cols>
  <sheetData>
    <row r="2" spans="2:10" ht="20.100000000000001" customHeight="1">
      <c r="B2" s="1032" t="s">
        <v>1087</v>
      </c>
      <c r="C2" s="1032"/>
      <c r="D2" s="1032"/>
      <c r="E2" s="1032"/>
      <c r="F2" s="1032"/>
      <c r="G2" s="1032"/>
      <c r="H2" s="1032"/>
      <c r="I2" s="1032"/>
      <c r="J2" s="1032"/>
    </row>
    <row r="3" spans="2:10" ht="7.5" customHeight="1"/>
    <row r="4" spans="2:10" ht="20.100000000000001" customHeight="1">
      <c r="B4" s="1248" t="s">
        <v>45</v>
      </c>
      <c r="C4" s="1242">
        <v>2018</v>
      </c>
      <c r="D4" s="1242">
        <v>2017</v>
      </c>
      <c r="E4" s="1242">
        <v>2016</v>
      </c>
      <c r="F4" s="1242">
        <v>2015</v>
      </c>
      <c r="G4" s="1242">
        <v>2014</v>
      </c>
    </row>
    <row r="5" spans="2:10" ht="20.100000000000001" customHeight="1">
      <c r="B5" s="9" t="s">
        <v>702</v>
      </c>
      <c r="C5" s="717"/>
      <c r="D5" s="715"/>
      <c r="E5" s="715"/>
      <c r="F5" s="715"/>
      <c r="G5" s="715"/>
    </row>
    <row r="6" spans="2:10" ht="15.75" customHeight="1">
      <c r="B6" s="276" t="s">
        <v>737</v>
      </c>
      <c r="C6" s="289">
        <v>3490</v>
      </c>
      <c r="D6" s="267">
        <v>3548</v>
      </c>
      <c r="E6" s="267">
        <v>3593</v>
      </c>
      <c r="F6" s="267">
        <v>3667</v>
      </c>
      <c r="G6" s="267">
        <v>3727</v>
      </c>
    </row>
    <row r="7" spans="2:10" ht="15.75" customHeight="1">
      <c r="B7" s="276" t="s">
        <v>731</v>
      </c>
      <c r="C7" s="289">
        <v>916</v>
      </c>
      <c r="D7" s="267">
        <v>910</v>
      </c>
      <c r="E7" s="267">
        <v>925</v>
      </c>
      <c r="F7" s="267">
        <v>928</v>
      </c>
      <c r="G7" s="267">
        <v>922</v>
      </c>
    </row>
    <row r="8" spans="2:10" ht="15.75" customHeight="1">
      <c r="B8" s="276" t="s">
        <v>730</v>
      </c>
      <c r="C8" s="289">
        <v>1187</v>
      </c>
      <c r="D8" s="267">
        <v>1194</v>
      </c>
      <c r="E8" s="267">
        <v>1188</v>
      </c>
      <c r="F8" s="267">
        <v>1178</v>
      </c>
      <c r="G8" s="267">
        <v>1157</v>
      </c>
      <c r="I8" s="744" t="s">
        <v>19</v>
      </c>
    </row>
    <row r="9" spans="2:10" ht="15.75" customHeight="1">
      <c r="B9" s="276" t="s">
        <v>342</v>
      </c>
      <c r="C9" s="289">
        <v>0</v>
      </c>
      <c r="D9" s="267">
        <v>2519</v>
      </c>
      <c r="E9" s="267">
        <v>2585</v>
      </c>
      <c r="F9" s="267">
        <v>2608</v>
      </c>
      <c r="G9" s="267">
        <v>2749</v>
      </c>
    </row>
    <row r="10" spans="2:10" ht="15.75" customHeight="1">
      <c r="B10" s="276" t="s">
        <v>736</v>
      </c>
      <c r="C10" s="289">
        <v>32</v>
      </c>
      <c r="D10" s="267">
        <v>23</v>
      </c>
      <c r="E10" s="267">
        <v>18</v>
      </c>
      <c r="F10" s="267">
        <v>10</v>
      </c>
      <c r="G10" s="267">
        <v>2</v>
      </c>
    </row>
    <row r="11" spans="2:10" ht="15.75" customHeight="1">
      <c r="B11" s="278" t="s">
        <v>735</v>
      </c>
      <c r="C11" s="722">
        <v>848</v>
      </c>
      <c r="D11" s="94">
        <v>819</v>
      </c>
      <c r="E11" s="94">
        <v>801</v>
      </c>
      <c r="F11" s="94">
        <v>763</v>
      </c>
      <c r="G11" s="94">
        <v>740</v>
      </c>
    </row>
    <row r="12" spans="2:10" ht="20.100000000000001" customHeight="1">
      <c r="B12" s="307" t="s">
        <v>728</v>
      </c>
      <c r="C12" s="311">
        <f>5625+848</f>
        <v>6473</v>
      </c>
      <c r="D12" s="306">
        <v>9013</v>
      </c>
      <c r="E12" s="306">
        <v>9110</v>
      </c>
      <c r="F12" s="306">
        <v>9154</v>
      </c>
      <c r="G12" s="306">
        <v>9297</v>
      </c>
    </row>
    <row r="13" spans="2:10" ht="20.100000000000001" customHeight="1">
      <c r="B13" s="9" t="s">
        <v>43</v>
      </c>
      <c r="C13" s="158"/>
      <c r="D13" s="715"/>
      <c r="E13" s="715"/>
      <c r="F13" s="715"/>
      <c r="G13" s="715"/>
    </row>
    <row r="14" spans="2:10" ht="15.75" customHeight="1">
      <c r="B14" s="276" t="s">
        <v>727</v>
      </c>
      <c r="C14" s="289">
        <v>709</v>
      </c>
      <c r="D14" s="267">
        <v>703</v>
      </c>
      <c r="E14" s="267">
        <v>687</v>
      </c>
      <c r="F14" s="267">
        <v>673</v>
      </c>
      <c r="G14" s="267">
        <v>653</v>
      </c>
    </row>
    <row r="15" spans="2:10" ht="15.75" customHeight="1">
      <c r="B15" s="276" t="s">
        <v>726</v>
      </c>
      <c r="C15" s="289">
        <v>1697</v>
      </c>
      <c r="D15" s="267">
        <v>1649</v>
      </c>
      <c r="E15" s="267">
        <v>1572</v>
      </c>
      <c r="F15" s="267">
        <v>1509</v>
      </c>
      <c r="G15" s="267">
        <v>1502</v>
      </c>
    </row>
    <row r="16" spans="2:10" ht="15.75" customHeight="1">
      <c r="B16" s="276" t="s">
        <v>725</v>
      </c>
      <c r="C16" s="289">
        <v>1005</v>
      </c>
      <c r="D16" s="267">
        <v>1005</v>
      </c>
      <c r="E16" s="267">
        <v>901</v>
      </c>
      <c r="F16" s="267">
        <v>882</v>
      </c>
      <c r="G16" s="267">
        <v>866</v>
      </c>
    </row>
    <row r="17" spans="2:7" ht="15.75" customHeight="1">
      <c r="B17" s="276" t="s">
        <v>724</v>
      </c>
      <c r="C17" s="289">
        <v>603</v>
      </c>
      <c r="D17" s="267">
        <v>590</v>
      </c>
      <c r="E17" s="267">
        <v>585</v>
      </c>
      <c r="F17" s="267">
        <v>592</v>
      </c>
      <c r="G17" s="267">
        <v>587</v>
      </c>
    </row>
    <row r="18" spans="2:7" ht="15.75" customHeight="1">
      <c r="B18" s="278" t="s">
        <v>723</v>
      </c>
      <c r="C18" s="290">
        <v>435</v>
      </c>
      <c r="D18" s="94">
        <v>430</v>
      </c>
      <c r="E18" s="94">
        <v>422</v>
      </c>
      <c r="F18" s="94">
        <v>402</v>
      </c>
      <c r="G18" s="94">
        <v>383</v>
      </c>
    </row>
    <row r="19" spans="2:7" ht="20.100000000000001" customHeight="1">
      <c r="B19" s="307" t="s">
        <v>619</v>
      </c>
      <c r="C19" s="306">
        <v>4449</v>
      </c>
      <c r="D19" s="306">
        <v>4377</v>
      </c>
      <c r="E19" s="306">
        <v>4167</v>
      </c>
      <c r="F19" s="306">
        <v>4058</v>
      </c>
      <c r="G19" s="306">
        <v>3991</v>
      </c>
    </row>
    <row r="20" spans="2:7" ht="20.100000000000001" customHeight="1">
      <c r="B20" s="9" t="s">
        <v>329</v>
      </c>
      <c r="C20" s="158"/>
      <c r="D20" s="715"/>
      <c r="E20" s="715"/>
      <c r="F20" s="715"/>
      <c r="G20" s="715"/>
    </row>
    <row r="21" spans="2:7" ht="15.75" customHeight="1">
      <c r="B21" s="278" t="s">
        <v>745</v>
      </c>
      <c r="C21" s="290">
        <v>561</v>
      </c>
      <c r="D21" s="94">
        <v>555</v>
      </c>
      <c r="E21" s="94">
        <v>585</v>
      </c>
      <c r="F21" s="94">
        <v>464</v>
      </c>
      <c r="G21" s="94">
        <v>452</v>
      </c>
    </row>
    <row r="22" spans="2:7" ht="20.100000000000001" customHeight="1">
      <c r="B22" s="307" t="s">
        <v>721</v>
      </c>
      <c r="C22" s="306">
        <v>561</v>
      </c>
      <c r="D22" s="306">
        <v>555</v>
      </c>
      <c r="E22" s="306">
        <v>585</v>
      </c>
      <c r="F22" s="306">
        <v>464</v>
      </c>
      <c r="G22" s="306">
        <v>452</v>
      </c>
    </row>
    <row r="23" spans="2:7" ht="15.75" customHeight="1">
      <c r="B23" s="109" t="s">
        <v>734</v>
      </c>
      <c r="C23" s="158"/>
      <c r="D23" s="721"/>
      <c r="E23" s="721"/>
      <c r="F23" s="721"/>
      <c r="G23" s="721"/>
    </row>
    <row r="24" spans="2:7" ht="15.75" customHeight="1">
      <c r="B24" s="720" t="s">
        <v>750</v>
      </c>
      <c r="C24" s="712">
        <v>877</v>
      </c>
      <c r="D24" s="259">
        <f>348+473</f>
        <v>821</v>
      </c>
      <c r="E24" s="259">
        <v>809</v>
      </c>
      <c r="F24" s="259">
        <v>816</v>
      </c>
      <c r="G24" s="259">
        <v>796</v>
      </c>
    </row>
    <row r="25" spans="2:7" ht="20.100000000000001" customHeight="1">
      <c r="B25" s="307" t="s">
        <v>719</v>
      </c>
      <c r="C25" s="306">
        <v>877</v>
      </c>
      <c r="D25" s="306">
        <v>821</v>
      </c>
      <c r="E25" s="306">
        <v>809</v>
      </c>
      <c r="F25" s="306">
        <v>816</v>
      </c>
      <c r="G25" s="306">
        <v>796</v>
      </c>
    </row>
    <row r="26" spans="2:7" ht="20.100000000000001" customHeight="1">
      <c r="B26" s="9" t="s">
        <v>509</v>
      </c>
      <c r="C26" s="158"/>
      <c r="D26" s="715"/>
      <c r="E26" s="715"/>
      <c r="F26" s="715"/>
      <c r="G26" s="715"/>
    </row>
    <row r="27" spans="2:7" ht="15.75" customHeight="1">
      <c r="B27" s="276" t="s">
        <v>746</v>
      </c>
      <c r="C27" s="289">
        <v>1684</v>
      </c>
      <c r="D27" s="267">
        <v>1598</v>
      </c>
      <c r="E27" s="267">
        <v>1530</v>
      </c>
      <c r="F27" s="267">
        <v>1276</v>
      </c>
      <c r="G27" s="267">
        <v>734</v>
      </c>
    </row>
    <row r="28" spans="2:7" ht="15.75" customHeight="1">
      <c r="B28" s="276" t="s">
        <v>718</v>
      </c>
      <c r="C28" s="289">
        <v>101</v>
      </c>
      <c r="D28" s="267">
        <v>101</v>
      </c>
      <c r="E28" s="267">
        <v>100</v>
      </c>
      <c r="F28" s="267">
        <v>96</v>
      </c>
      <c r="G28" s="267">
        <v>91</v>
      </c>
    </row>
    <row r="29" spans="2:7" ht="15.75" customHeight="1">
      <c r="B29" s="278" t="s">
        <v>717</v>
      </c>
      <c r="C29" s="719">
        <v>166</v>
      </c>
      <c r="D29" s="94">
        <v>165</v>
      </c>
      <c r="E29" s="94">
        <v>160</v>
      </c>
      <c r="F29" s="94">
        <v>159</v>
      </c>
      <c r="G29" s="94">
        <v>208</v>
      </c>
    </row>
    <row r="30" spans="2:7" ht="20.100000000000001" customHeight="1">
      <c r="B30" s="307" t="s">
        <v>716</v>
      </c>
      <c r="C30" s="311">
        <v>1951</v>
      </c>
      <c r="D30" s="306">
        <v>1864</v>
      </c>
      <c r="E30" s="306">
        <v>1790</v>
      </c>
      <c r="F30" s="306">
        <v>1531</v>
      </c>
      <c r="G30" s="306">
        <v>1033</v>
      </c>
    </row>
    <row r="31" spans="2:7" ht="20.100000000000001" customHeight="1">
      <c r="B31" s="305" t="s">
        <v>733</v>
      </c>
      <c r="C31" s="311">
        <f>+C32-C11</f>
        <v>13463</v>
      </c>
      <c r="D31" s="718">
        <f>15338+473</f>
        <v>15811</v>
      </c>
      <c r="E31" s="718">
        <v>15210</v>
      </c>
      <c r="F31" s="718">
        <v>15257</v>
      </c>
      <c r="G31" s="718">
        <v>14829</v>
      </c>
    </row>
    <row r="32" spans="2:7" ht="20.100000000000001" customHeight="1">
      <c r="B32" s="1240" t="s">
        <v>715</v>
      </c>
      <c r="C32" s="1241">
        <f>+C30+C25+C22+C19+C12</f>
        <v>14311</v>
      </c>
      <c r="D32" s="1241">
        <f>16157+473</f>
        <v>16630</v>
      </c>
      <c r="E32" s="1241">
        <v>16461</v>
      </c>
      <c r="F32" s="1241">
        <v>16023</v>
      </c>
      <c r="G32" s="1241">
        <v>15569</v>
      </c>
    </row>
    <row r="33" spans="2:10" ht="14.1" customHeight="1">
      <c r="F33" s="41"/>
    </row>
    <row r="34" spans="2:10" ht="15" customHeight="1">
      <c r="D34" s="727"/>
      <c r="E34" s="756"/>
      <c r="F34" s="727"/>
      <c r="G34" s="727"/>
      <c r="H34" s="756"/>
      <c r="I34" s="756"/>
      <c r="J34" s="756"/>
    </row>
    <row r="35" spans="2:10" ht="20.100000000000001" customHeight="1">
      <c r="B35" s="726"/>
      <c r="C35" s="726"/>
    </row>
  </sheetData>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H30"/>
  <sheetViews>
    <sheetView showGridLines="0" view="pageBreakPreview" zoomScaleNormal="85" zoomScaleSheetLayoutView="100" zoomScalePageLayoutView="150" workbookViewId="0">
      <selection activeCell="B8" sqref="B8"/>
    </sheetView>
  </sheetViews>
  <sheetFormatPr defaultColWidth="11" defaultRowHeight="20.100000000000001" customHeight="1"/>
  <cols>
    <col min="1" max="1" width="5.5" style="744" customWidth="1"/>
    <col min="2" max="2" width="40.375" style="744" customWidth="1"/>
    <col min="3" max="8" width="10.5" style="744" customWidth="1"/>
    <col min="9" max="11" width="11" style="744"/>
    <col min="12" max="12" width="10.375" style="744" customWidth="1"/>
    <col min="13" max="13" width="0" style="744" hidden="1" customWidth="1"/>
    <col min="14" max="16384" width="11" style="744"/>
  </cols>
  <sheetData>
    <row r="2" spans="2:8" ht="20.100000000000001" customHeight="1">
      <c r="B2" s="1300" t="str">
        <f>UPPER("Consolidated statement of income")</f>
        <v>CONSOLIDATED STATEMENT OF INCOME</v>
      </c>
      <c r="C2" s="1300"/>
      <c r="D2" s="1300"/>
      <c r="E2" s="1300"/>
      <c r="F2" s="1300"/>
      <c r="G2" s="1300"/>
      <c r="H2" s="1300"/>
    </row>
    <row r="4" spans="2:8" ht="20.100000000000001" customHeight="1">
      <c r="B4" s="15" t="s">
        <v>20</v>
      </c>
      <c r="C4" s="2"/>
      <c r="D4" s="2"/>
      <c r="E4" s="2"/>
      <c r="F4" s="263"/>
      <c r="G4" s="263"/>
      <c r="H4" s="263"/>
    </row>
    <row r="5" spans="2:8" ht="20.100000000000001" customHeight="1">
      <c r="B5" s="16" t="s">
        <v>157</v>
      </c>
      <c r="C5" s="251">
        <v>2018</v>
      </c>
      <c r="D5" s="251">
        <v>2017</v>
      </c>
      <c r="E5" s="251">
        <v>2016</v>
      </c>
      <c r="F5" s="251">
        <v>2015</v>
      </c>
      <c r="G5" s="251">
        <v>2014</v>
      </c>
    </row>
    <row r="6" spans="2:8" ht="20.100000000000001" customHeight="1">
      <c r="B6" s="12" t="s">
        <v>0</v>
      </c>
      <c r="C6" s="147">
        <v>209363</v>
      </c>
      <c r="D6" s="854">
        <v>171493</v>
      </c>
      <c r="E6" s="85">
        <v>149743</v>
      </c>
      <c r="F6" s="85">
        <v>165357</v>
      </c>
      <c r="G6" s="85">
        <v>236122</v>
      </c>
    </row>
    <row r="7" spans="2:8" ht="20.100000000000001" customHeight="1">
      <c r="B7" s="276" t="s">
        <v>21</v>
      </c>
      <c r="C7" s="157">
        <v>-25257</v>
      </c>
      <c r="D7" s="855">
        <v>-22394</v>
      </c>
      <c r="E7" s="86">
        <v>-21818</v>
      </c>
      <c r="F7" s="86">
        <v>-21936</v>
      </c>
      <c r="G7" s="86">
        <v>-24104</v>
      </c>
    </row>
    <row r="8" spans="2:8" ht="20.100000000000001" customHeight="1">
      <c r="B8" s="337" t="s">
        <v>1214</v>
      </c>
      <c r="C8" s="856">
        <v>184106</v>
      </c>
      <c r="D8" s="857">
        <v>149099</v>
      </c>
      <c r="E8" s="87">
        <v>127925</v>
      </c>
      <c r="F8" s="87">
        <v>143421</v>
      </c>
      <c r="G8" s="87">
        <v>212018</v>
      </c>
    </row>
    <row r="9" spans="2:8" ht="20.100000000000001" customHeight="1">
      <c r="B9" s="276" t="s">
        <v>22</v>
      </c>
      <c r="C9" s="157">
        <v>-125816</v>
      </c>
      <c r="D9" s="855">
        <v>-99411</v>
      </c>
      <c r="E9" s="86">
        <v>-83377</v>
      </c>
      <c r="F9" s="86">
        <v>-96671</v>
      </c>
      <c r="G9" s="86">
        <v>-152975</v>
      </c>
    </row>
    <row r="10" spans="2:8" ht="20.100000000000001" customHeight="1">
      <c r="B10" s="276" t="s">
        <v>23</v>
      </c>
      <c r="C10" s="157">
        <v>-27484</v>
      </c>
      <c r="D10" s="855">
        <v>-24966</v>
      </c>
      <c r="E10" s="86">
        <v>-24302</v>
      </c>
      <c r="F10" s="86">
        <v>-24345</v>
      </c>
      <c r="G10" s="86">
        <v>-28349</v>
      </c>
    </row>
    <row r="11" spans="2:8" ht="20.100000000000001" customHeight="1">
      <c r="B11" s="276" t="s">
        <v>24</v>
      </c>
      <c r="C11" s="157">
        <v>-797</v>
      </c>
      <c r="D11" s="855">
        <v>-864</v>
      </c>
      <c r="E11" s="86">
        <v>-1264</v>
      </c>
      <c r="F11" s="86">
        <v>-1991</v>
      </c>
      <c r="G11" s="86">
        <v>-1964</v>
      </c>
    </row>
    <row r="12" spans="2:8" ht="33" customHeight="1">
      <c r="B12" s="1290" t="s">
        <v>230</v>
      </c>
      <c r="C12" s="157">
        <v>-13992</v>
      </c>
      <c r="D12" s="855">
        <v>-16103</v>
      </c>
      <c r="E12" s="86">
        <v>-13523</v>
      </c>
      <c r="F12" s="86">
        <v>-17720</v>
      </c>
      <c r="G12" s="86">
        <v>-19656</v>
      </c>
    </row>
    <row r="13" spans="2:8" ht="20.100000000000001" customHeight="1">
      <c r="B13" s="276" t="s">
        <v>25</v>
      </c>
      <c r="C13" s="157">
        <v>1838</v>
      </c>
      <c r="D13" s="855">
        <v>3811</v>
      </c>
      <c r="E13" s="86">
        <v>1299</v>
      </c>
      <c r="F13" s="86">
        <v>3606</v>
      </c>
      <c r="G13" s="86">
        <v>2577</v>
      </c>
    </row>
    <row r="14" spans="2:8" ht="20.100000000000001" customHeight="1">
      <c r="B14" s="11" t="s">
        <v>26</v>
      </c>
      <c r="C14" s="856">
        <v>-1273</v>
      </c>
      <c r="D14" s="857">
        <v>-1034</v>
      </c>
      <c r="E14" s="87">
        <v>-1027</v>
      </c>
      <c r="F14" s="87">
        <v>-1577</v>
      </c>
      <c r="G14" s="87">
        <v>-954</v>
      </c>
    </row>
    <row r="15" spans="2:8" ht="20.100000000000001" customHeight="1">
      <c r="B15" s="276" t="s">
        <v>27</v>
      </c>
      <c r="C15" s="157">
        <v>-1933</v>
      </c>
      <c r="D15" s="855">
        <v>-1396</v>
      </c>
      <c r="E15" s="86">
        <v>-1108</v>
      </c>
      <c r="F15" s="86">
        <v>-967</v>
      </c>
      <c r="G15" s="86">
        <v>-748</v>
      </c>
    </row>
    <row r="16" spans="2:8" ht="33.75" customHeight="1">
      <c r="B16" s="1290" t="s">
        <v>231</v>
      </c>
      <c r="C16" s="157">
        <v>-188</v>
      </c>
      <c r="D16" s="855">
        <v>-138</v>
      </c>
      <c r="E16" s="86">
        <v>4</v>
      </c>
      <c r="F16" s="86">
        <v>94</v>
      </c>
      <c r="G16" s="86">
        <v>108</v>
      </c>
    </row>
    <row r="17" spans="2:8" ht="20.100000000000001" customHeight="1">
      <c r="B17" s="11" t="s">
        <v>1213</v>
      </c>
      <c r="C17" s="856">
        <v>-2121</v>
      </c>
      <c r="D17" s="857">
        <v>-1534</v>
      </c>
      <c r="E17" s="87">
        <v>-1104</v>
      </c>
      <c r="F17" s="87">
        <v>-873</v>
      </c>
      <c r="G17" s="87">
        <v>-640</v>
      </c>
    </row>
    <row r="18" spans="2:8" ht="20.100000000000001" customHeight="1">
      <c r="B18" s="276" t="s">
        <v>28</v>
      </c>
      <c r="C18" s="157">
        <v>1120</v>
      </c>
      <c r="D18" s="855">
        <v>957</v>
      </c>
      <c r="E18" s="86">
        <v>971</v>
      </c>
      <c r="F18" s="86">
        <v>882</v>
      </c>
      <c r="G18" s="86">
        <v>821</v>
      </c>
    </row>
    <row r="19" spans="2:8" ht="20.100000000000001" customHeight="1">
      <c r="B19" s="11" t="s">
        <v>29</v>
      </c>
      <c r="C19" s="856">
        <v>-685</v>
      </c>
      <c r="D19" s="857">
        <v>-642</v>
      </c>
      <c r="E19" s="87">
        <v>-636</v>
      </c>
      <c r="F19" s="87">
        <v>-654</v>
      </c>
      <c r="G19" s="87">
        <v>-676</v>
      </c>
    </row>
    <row r="20" spans="2:8" ht="20.100000000000001" customHeight="1">
      <c r="B20" s="334" t="s">
        <v>30</v>
      </c>
      <c r="C20" s="858">
        <v>3170</v>
      </c>
      <c r="D20" s="859">
        <v>2015</v>
      </c>
      <c r="E20" s="336">
        <v>2214</v>
      </c>
      <c r="F20" s="336">
        <v>2361</v>
      </c>
      <c r="G20" s="336">
        <v>2662</v>
      </c>
    </row>
    <row r="21" spans="2:8" ht="20.100000000000001" customHeight="1">
      <c r="B21" s="334" t="s">
        <v>31</v>
      </c>
      <c r="C21" s="858">
        <v>-6516</v>
      </c>
      <c r="D21" s="859">
        <v>-3029</v>
      </c>
      <c r="E21" s="336">
        <v>-970</v>
      </c>
      <c r="F21" s="336">
        <v>-1653</v>
      </c>
      <c r="G21" s="336">
        <v>-8614</v>
      </c>
    </row>
    <row r="22" spans="2:8" ht="20.100000000000001" customHeight="1">
      <c r="B22" s="314" t="s">
        <v>32</v>
      </c>
      <c r="C22" s="332">
        <v>11550</v>
      </c>
      <c r="D22" s="860">
        <v>8299</v>
      </c>
      <c r="E22" s="331">
        <v>6206</v>
      </c>
      <c r="F22" s="331">
        <v>4786</v>
      </c>
      <c r="G22" s="331">
        <v>4250</v>
      </c>
    </row>
    <row r="23" spans="2:8" ht="20.100000000000001" customHeight="1">
      <c r="B23" s="276" t="s">
        <v>33</v>
      </c>
      <c r="C23" s="157">
        <v>11446</v>
      </c>
      <c r="D23" s="855">
        <v>8631</v>
      </c>
      <c r="E23" s="86">
        <v>6196</v>
      </c>
      <c r="F23" s="86">
        <v>5087</v>
      </c>
      <c r="G23" s="86">
        <v>4244</v>
      </c>
    </row>
    <row r="24" spans="2:8" ht="20.100000000000001" customHeight="1">
      <c r="B24" s="11" t="s">
        <v>34</v>
      </c>
      <c r="C24" s="856">
        <v>104</v>
      </c>
      <c r="D24" s="857">
        <v>-332</v>
      </c>
      <c r="E24" s="255">
        <v>10</v>
      </c>
      <c r="F24" s="255">
        <v>-301</v>
      </c>
      <c r="G24" s="255">
        <v>6</v>
      </c>
    </row>
    <row r="25" spans="2:8" ht="20.100000000000001" customHeight="1">
      <c r="B25" s="334" t="s">
        <v>146</v>
      </c>
      <c r="C25" s="861">
        <v>4.2699999999999996</v>
      </c>
      <c r="D25" s="862">
        <v>3.36</v>
      </c>
      <c r="E25" s="335">
        <v>2.52</v>
      </c>
      <c r="F25" s="335">
        <v>2.17</v>
      </c>
      <c r="G25" s="335">
        <v>1.87</v>
      </c>
    </row>
    <row r="26" spans="2:8" ht="20.100000000000001" customHeight="1">
      <c r="B26" s="334" t="s">
        <v>147</v>
      </c>
      <c r="C26" s="861">
        <v>4.24</v>
      </c>
      <c r="D26" s="862">
        <v>3.34</v>
      </c>
      <c r="E26" s="333">
        <v>2.5099999999999998</v>
      </c>
      <c r="F26" s="333">
        <v>2.16</v>
      </c>
      <c r="G26" s="333">
        <v>1.86</v>
      </c>
    </row>
    <row r="27" spans="2:8" ht="20.100000000000001" customHeight="1">
      <c r="B27" s="314" t="s">
        <v>263</v>
      </c>
      <c r="C27" s="332">
        <f>+'Highlights (p7)'!C9</f>
        <v>13559</v>
      </c>
      <c r="D27" s="860">
        <f>+'Highlights (p7)'!D9</f>
        <v>10578</v>
      </c>
      <c r="E27" s="331">
        <v>8287</v>
      </c>
      <c r="F27" s="331">
        <v>10518</v>
      </c>
      <c r="G27" s="331">
        <v>12837</v>
      </c>
    </row>
    <row r="28" spans="2:8" ht="20.100000000000001" customHeight="1">
      <c r="B28" s="13" t="s">
        <v>148</v>
      </c>
      <c r="C28" s="330" t="str">
        <f>+'Highlights (p7)'!C10</f>
        <v>5.05</v>
      </c>
      <c r="D28" s="863" t="str">
        <f>+'Highlights (p7)'!D10</f>
        <v>4.12</v>
      </c>
      <c r="E28" s="232">
        <v>3.38</v>
      </c>
      <c r="F28" s="232">
        <v>4.51</v>
      </c>
      <c r="G28" s="232">
        <v>5.63</v>
      </c>
    </row>
    <row r="30" spans="2:8" ht="20.100000000000001" customHeight="1">
      <c r="B30" s="1302"/>
      <c r="C30" s="1302"/>
      <c r="D30" s="1302"/>
      <c r="E30" s="1302"/>
      <c r="F30" s="1302"/>
      <c r="G30" s="1302"/>
      <c r="H30" s="1302"/>
    </row>
  </sheetData>
  <mergeCells count="2">
    <mergeCell ref="B2:H2"/>
    <mergeCell ref="B30:H30"/>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L29"/>
  <sheetViews>
    <sheetView showGridLines="0" view="pageBreakPreview" zoomScaleNormal="100" zoomScaleSheetLayoutView="100" zoomScalePageLayoutView="85" workbookViewId="0">
      <selection activeCell="B1" sqref="B1"/>
    </sheetView>
  </sheetViews>
  <sheetFormatPr defaultColWidth="11" defaultRowHeight="20.100000000000001" customHeight="1"/>
  <cols>
    <col min="1" max="1" width="5.5" style="744" customWidth="1"/>
    <col min="2" max="2" width="40.25" style="744" customWidth="1"/>
    <col min="3" max="10" width="10.5" style="744" customWidth="1"/>
    <col min="11" max="11" width="10.375" style="744" customWidth="1"/>
    <col min="12" max="12" width="10.5" style="744" hidden="1" customWidth="1"/>
    <col min="13" max="16384" width="11" style="744"/>
  </cols>
  <sheetData>
    <row r="2" spans="2:8" ht="20.100000000000001" customHeight="1">
      <c r="B2" s="1300" t="s">
        <v>1174</v>
      </c>
      <c r="C2" s="1300"/>
      <c r="D2" s="1300"/>
      <c r="E2" s="1300"/>
      <c r="F2" s="1300"/>
      <c r="G2" s="1300"/>
    </row>
    <row r="3" spans="2:8" ht="20.100000000000001" customHeight="1">
      <c r="B3" s="742"/>
      <c r="C3" s="742"/>
      <c r="D3" s="742"/>
      <c r="E3" s="742"/>
    </row>
    <row r="4" spans="2:8" ht="20.100000000000001" customHeight="1">
      <c r="B4" s="16" t="s">
        <v>13</v>
      </c>
      <c r="C4" s="130">
        <v>2018</v>
      </c>
      <c r="D4" s="130">
        <v>2017</v>
      </c>
      <c r="E4" s="250">
        <v>2016</v>
      </c>
      <c r="F4" s="250">
        <v>2015</v>
      </c>
      <c r="G4" s="250">
        <v>2014</v>
      </c>
    </row>
    <row r="5" spans="2:8" ht="20.100000000000001" customHeight="1">
      <c r="B5" s="9" t="s">
        <v>205</v>
      </c>
      <c r="C5" s="139"/>
      <c r="D5" s="864"/>
      <c r="E5" s="88"/>
      <c r="F5" s="88"/>
      <c r="G5" s="88"/>
    </row>
    <row r="6" spans="2:8" ht="20.100000000000001" customHeight="1">
      <c r="B6" s="339" t="s">
        <v>262</v>
      </c>
      <c r="C6" s="313">
        <v>10989</v>
      </c>
      <c r="D6" s="770">
        <v>8477</v>
      </c>
      <c r="E6" s="267">
        <v>7629</v>
      </c>
      <c r="F6" s="267">
        <v>10297</v>
      </c>
      <c r="G6" s="267">
        <v>23484</v>
      </c>
      <c r="H6" s="236"/>
    </row>
    <row r="7" spans="2:8" ht="20.100000000000001" customHeight="1">
      <c r="B7" s="339" t="s">
        <v>261</v>
      </c>
      <c r="C7" s="313">
        <v>16136</v>
      </c>
      <c r="D7" s="770">
        <v>12854</v>
      </c>
      <c r="E7" s="267">
        <v>10124</v>
      </c>
      <c r="F7" s="267">
        <v>9149</v>
      </c>
      <c r="G7" s="267"/>
      <c r="H7" s="236"/>
    </row>
    <row r="8" spans="2:8" ht="20.100000000000001" customHeight="1">
      <c r="B8" s="339" t="s">
        <v>143</v>
      </c>
      <c r="C8" s="313">
        <v>92025</v>
      </c>
      <c r="D8" s="770">
        <v>75505</v>
      </c>
      <c r="E8" s="267">
        <v>65632</v>
      </c>
      <c r="F8" s="267">
        <v>70623</v>
      </c>
      <c r="G8" s="267">
        <v>106124</v>
      </c>
    </row>
    <row r="9" spans="2:8" ht="20.100000000000001" customHeight="1">
      <c r="B9" s="339" t="s">
        <v>144</v>
      </c>
      <c r="C9" s="313">
        <v>90206</v>
      </c>
      <c r="D9" s="770">
        <v>74634</v>
      </c>
      <c r="E9" s="267">
        <v>66351</v>
      </c>
      <c r="F9" s="267">
        <v>75282</v>
      </c>
      <c r="G9" s="267">
        <v>106509</v>
      </c>
    </row>
    <row r="10" spans="2:8" ht="20.100000000000001" customHeight="1">
      <c r="B10" s="338" t="s">
        <v>35</v>
      </c>
      <c r="C10" s="865">
        <v>7</v>
      </c>
      <c r="D10" s="771">
        <v>23</v>
      </c>
      <c r="E10" s="94">
        <v>7</v>
      </c>
      <c r="F10" s="94">
        <v>6</v>
      </c>
      <c r="G10" s="94">
        <v>5</v>
      </c>
    </row>
    <row r="11" spans="2:8" ht="20.100000000000001" customHeight="1">
      <c r="B11" s="14" t="s">
        <v>36</v>
      </c>
      <c r="C11" s="150">
        <v>209363</v>
      </c>
      <c r="D11" s="150">
        <f>+'Income Statement (p10)'!D6</f>
        <v>171493</v>
      </c>
      <c r="E11" s="264">
        <v>149743</v>
      </c>
      <c r="F11" s="264">
        <v>165357</v>
      </c>
      <c r="G11" s="264">
        <v>236122</v>
      </c>
    </row>
    <row r="12" spans="2:8" ht="20.100000000000001" customHeight="1">
      <c r="B12" s="9" t="s">
        <v>37</v>
      </c>
      <c r="C12" s="151"/>
      <c r="D12" s="866"/>
      <c r="E12" s="267"/>
      <c r="F12" s="267"/>
      <c r="G12" s="267"/>
    </row>
    <row r="13" spans="2:8" ht="20.100000000000001" customHeight="1">
      <c r="B13" s="339" t="s">
        <v>262</v>
      </c>
      <c r="C13" s="313">
        <v>42162</v>
      </c>
      <c r="D13" s="770">
        <f>8477+22837</f>
        <v>31314</v>
      </c>
      <c r="E13" s="267">
        <f>7629+17759</f>
        <v>25388</v>
      </c>
      <c r="F13" s="267">
        <f>10297+18419</f>
        <v>28716</v>
      </c>
      <c r="G13" s="267">
        <v>52667</v>
      </c>
      <c r="H13" s="236"/>
    </row>
    <row r="14" spans="2:8" ht="20.100000000000001" customHeight="1">
      <c r="B14" s="339" t="s">
        <v>261</v>
      </c>
      <c r="C14" s="313">
        <v>18025</v>
      </c>
      <c r="D14" s="770">
        <f>12854+1180</f>
        <v>14034</v>
      </c>
      <c r="E14" s="267">
        <f>10124+1009</f>
        <v>11133</v>
      </c>
      <c r="F14" s="267">
        <f>9149+1246</f>
        <v>10395</v>
      </c>
      <c r="G14" s="267"/>
      <c r="H14" s="236"/>
    </row>
    <row r="15" spans="2:8" ht="20.100000000000001" customHeight="1">
      <c r="B15" s="339" t="s">
        <v>143</v>
      </c>
      <c r="C15" s="313">
        <v>127487</v>
      </c>
      <c r="D15" s="770">
        <f>75505+26844</f>
        <v>102349</v>
      </c>
      <c r="E15" s="267">
        <f>65632+21467</f>
        <v>87099</v>
      </c>
      <c r="F15" s="267">
        <f>70623+26794</f>
        <v>97417</v>
      </c>
      <c r="G15" s="267">
        <v>151074</v>
      </c>
    </row>
    <row r="16" spans="2:8" ht="20.100000000000001" customHeight="1">
      <c r="B16" s="339" t="s">
        <v>144</v>
      </c>
      <c r="C16" s="313">
        <v>91185</v>
      </c>
      <c r="D16" s="770">
        <f>74634+857</f>
        <v>75491</v>
      </c>
      <c r="E16" s="267">
        <f>66351+744</f>
        <v>67095</v>
      </c>
      <c r="F16" s="267">
        <f>75282+911</f>
        <v>76193</v>
      </c>
      <c r="G16" s="267">
        <v>108124</v>
      </c>
    </row>
    <row r="17" spans="2:7" ht="20.100000000000001" customHeight="1">
      <c r="B17" s="339" t="s">
        <v>35</v>
      </c>
      <c r="C17" s="313">
        <v>71</v>
      </c>
      <c r="D17" s="770">
        <f>23+374</f>
        <v>397</v>
      </c>
      <c r="E17" s="267">
        <f>7+307</f>
        <v>314</v>
      </c>
      <c r="F17" s="267">
        <f>218+6</f>
        <v>224</v>
      </c>
      <c r="G17" s="267">
        <v>241</v>
      </c>
    </row>
    <row r="18" spans="2:7" ht="20.100000000000001" customHeight="1">
      <c r="B18" s="338" t="s">
        <v>38</v>
      </c>
      <c r="C18" s="865">
        <v>-69567</v>
      </c>
      <c r="D18" s="771">
        <v>-52092</v>
      </c>
      <c r="E18" s="94">
        <v>-41286</v>
      </c>
      <c r="F18" s="94">
        <v>-47588</v>
      </c>
      <c r="G18" s="94">
        <v>-75984</v>
      </c>
    </row>
    <row r="19" spans="2:7" ht="20.100000000000001" customHeight="1">
      <c r="B19" s="14" t="s">
        <v>36</v>
      </c>
      <c r="C19" s="152">
        <v>209363</v>
      </c>
      <c r="D19" s="152">
        <f>+D11</f>
        <v>171493</v>
      </c>
      <c r="E19" s="264">
        <v>149743</v>
      </c>
      <c r="F19" s="264">
        <v>165357</v>
      </c>
      <c r="G19" s="264">
        <v>236122</v>
      </c>
    </row>
    <row r="20" spans="2:7" ht="20.100000000000001" customHeight="1">
      <c r="B20" s="9" t="s">
        <v>39</v>
      </c>
      <c r="C20" s="151"/>
      <c r="D20" s="866"/>
      <c r="E20" s="267"/>
      <c r="F20" s="267"/>
      <c r="G20" s="267"/>
    </row>
    <row r="21" spans="2:7" ht="20.100000000000001" customHeight="1">
      <c r="B21" s="276" t="s">
        <v>40</v>
      </c>
      <c r="C21" s="313">
        <v>47716</v>
      </c>
      <c r="D21" s="770">
        <v>39032</v>
      </c>
      <c r="E21" s="267">
        <v>33472</v>
      </c>
      <c r="F21" s="267">
        <v>36536</v>
      </c>
      <c r="G21" s="267">
        <v>51471</v>
      </c>
    </row>
    <row r="22" spans="2:7" ht="20.100000000000001" customHeight="1">
      <c r="B22" s="276" t="s">
        <v>41</v>
      </c>
      <c r="C22" s="313">
        <v>99465</v>
      </c>
      <c r="D22" s="770">
        <v>83255</v>
      </c>
      <c r="E22" s="267">
        <v>71551</v>
      </c>
      <c r="F22" s="267">
        <v>79463</v>
      </c>
      <c r="G22" s="267">
        <v>114747</v>
      </c>
    </row>
    <row r="23" spans="2:7" ht="20.100000000000001" customHeight="1">
      <c r="B23" s="276" t="s">
        <v>42</v>
      </c>
      <c r="C23" s="313">
        <v>22243</v>
      </c>
      <c r="D23" s="770">
        <v>16889</v>
      </c>
      <c r="E23" s="267">
        <v>15383</v>
      </c>
      <c r="F23" s="267">
        <v>14857</v>
      </c>
      <c r="G23" s="267">
        <v>23766</v>
      </c>
    </row>
    <row r="24" spans="2:7" ht="20.100000000000001" customHeight="1">
      <c r="B24" s="276" t="s">
        <v>43</v>
      </c>
      <c r="C24" s="313">
        <v>22263</v>
      </c>
      <c r="D24" s="770">
        <v>17581</v>
      </c>
      <c r="E24" s="267">
        <v>15294</v>
      </c>
      <c r="F24" s="267">
        <v>17612</v>
      </c>
      <c r="G24" s="267">
        <v>23281</v>
      </c>
    </row>
    <row r="25" spans="2:7" ht="20.100000000000001" customHeight="1">
      <c r="B25" s="278" t="s">
        <v>44</v>
      </c>
      <c r="C25" s="865">
        <v>17676</v>
      </c>
      <c r="D25" s="771">
        <v>14736</v>
      </c>
      <c r="E25" s="94">
        <v>14043</v>
      </c>
      <c r="F25" s="94">
        <v>16889</v>
      </c>
      <c r="G25" s="94">
        <v>22857</v>
      </c>
    </row>
    <row r="26" spans="2:7" ht="20.100000000000001" customHeight="1">
      <c r="B26" s="14" t="s">
        <v>36</v>
      </c>
      <c r="C26" s="152">
        <v>209363</v>
      </c>
      <c r="D26" s="152">
        <v>171493</v>
      </c>
      <c r="E26" s="264">
        <v>149743</v>
      </c>
      <c r="F26" s="264">
        <v>165357</v>
      </c>
      <c r="G26" s="264">
        <v>236122</v>
      </c>
    </row>
    <row r="27" spans="2:7" ht="20.100000000000001" customHeight="1">
      <c r="C27" s="34"/>
      <c r="D27" s="34"/>
      <c r="E27" s="34"/>
      <c r="F27" s="34"/>
      <c r="G27" s="34"/>
    </row>
    <row r="28" spans="2:7" ht="14.1" customHeight="1">
      <c r="B28" s="1302"/>
      <c r="C28" s="1302"/>
      <c r="D28" s="1302"/>
      <c r="E28" s="1302"/>
      <c r="F28" s="1302"/>
      <c r="G28" s="1302"/>
    </row>
    <row r="29" spans="2:7" ht="14.1" customHeight="1">
      <c r="B29" s="745"/>
      <c r="C29" s="745"/>
      <c r="D29" s="745"/>
      <c r="E29" s="745"/>
      <c r="F29" s="745"/>
      <c r="G29" s="745"/>
    </row>
  </sheetData>
  <mergeCells count="2">
    <mergeCell ref="B2:G2"/>
    <mergeCell ref="B28:G28"/>
  </mergeCells>
  <pageMargins left="0.23622047244094491" right="0.23622047244094491" top="0.74803149606299213" bottom="0.74803149606299213" header="0.31496062992125984" footer="0.31496062992125984"/>
  <pageSetup paperSize="9" scale="80" fitToWidth="0" fitToHeight="0" orientation="portrait" r:id="rId1"/>
  <headerFooter>
    <oddHeader>&amp;L&amp;A</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76</vt:i4>
      </vt:variant>
      <vt:variant>
        <vt:lpstr>Named Ranges</vt:lpstr>
      </vt:variant>
      <vt:variant>
        <vt:i4>71</vt:i4>
      </vt:variant>
    </vt:vector>
  </HeadingPairs>
  <TitlesOfParts>
    <vt:vector size="147" baseType="lpstr">
      <vt:lpstr>Summary</vt:lpstr>
      <vt:lpstr>Note (p7)</vt:lpstr>
      <vt:lpstr>Highlights (p7)</vt:lpstr>
      <vt:lpstr>Market Environment (p7)</vt:lpstr>
      <vt:lpstr>Operational Highlights (p8-9)</vt:lpstr>
      <vt:lpstr>Financial Highlights (p8-9)</vt:lpstr>
      <vt:lpstr>Realizations (p8-9)</vt:lpstr>
      <vt:lpstr>Income Statement (p10)</vt:lpstr>
      <vt:lpstr>Sales (p11)</vt:lpstr>
      <vt:lpstr>DD&amp;A (p11)</vt:lpstr>
      <vt:lpstr>NI affiliates (p11)</vt:lpstr>
      <vt:lpstr>Tax (p11)</vt:lpstr>
      <vt:lpstr>OP adjustments (p12)</vt:lpstr>
      <vt:lpstr>NI adjustments (p13)</vt:lpstr>
      <vt:lpstr>Balance Sheet (p14)</vt:lpstr>
      <vt:lpstr>Assets by Segment (p15)</vt:lpstr>
      <vt:lpstr>PPE (p15)</vt:lpstr>
      <vt:lpstr>Non Current Assets (p15)</vt:lpstr>
      <vt:lpstr>Non Current Debt (p16)</vt:lpstr>
      <vt:lpstr>Chg Shdr Equity (p17)</vt:lpstr>
      <vt:lpstr>Gearing (p18)</vt:lpstr>
      <vt:lpstr>Replacement Cost (p18)</vt:lpstr>
      <vt:lpstr>Capital Employed (p18)</vt:lpstr>
      <vt:lpstr>ROACE by Segment (p19) </vt:lpstr>
      <vt:lpstr>Cash Flow Statement (p20)</vt:lpstr>
      <vt:lpstr>CF by Segement (p20)</vt:lpstr>
      <vt:lpstr>﻿Gross investments  (p21)</vt:lpstr>
      <vt:lpstr>Organic investments (p21)</vt:lpstr>
      <vt:lpstr>Divestments (p21)</vt:lpstr>
      <vt:lpstr>Share information (p23) </vt:lpstr>
      <vt:lpstr>Payroll (p24)</vt:lpstr>
      <vt:lpstr>Number of employees (p24)</vt:lpstr>
      <vt:lpstr>EP Financial Highlights (p29)</vt:lpstr>
      <vt:lpstr>EP Production (p29)</vt:lpstr>
      <vt:lpstr>EP Reserves (p29)</vt:lpstr>
      <vt:lpstr>EP Ratios Group (p30)</vt:lpstr>
      <vt:lpstr>EP Ratio Subsids (p30)</vt:lpstr>
      <vt:lpstr>EP Production by Country (p31)</vt:lpstr>
      <vt:lpstr>EP Liquids by Country (p32)</vt:lpstr>
      <vt:lpstr>EP Gas by Country (p33)</vt:lpstr>
      <vt:lpstr>EP Changes to reserves (p34-38)</vt:lpstr>
      <vt:lpstr>EP Changes oil res. (p39-42)</vt:lpstr>
      <vt:lpstr>EP Changes bitum. res. (p43)</vt:lpstr>
      <vt:lpstr>EP Changes gas res. (p44-47)</vt:lpstr>
      <vt:lpstr>EP Results op. (p48-49)</vt:lpstr>
      <vt:lpstr>EP Costs incurred (p50)</vt:lpstr>
      <vt:lpstr>EP Capitalized costs (p51-52)</vt:lpstr>
      <vt:lpstr>EP DCF (p53-54)</vt:lpstr>
      <vt:lpstr>EP Changes DCF (p55)</vt:lpstr>
      <vt:lpstr>EP Oil Gas Acreage (p56)</vt:lpstr>
      <vt:lpstr>EP Prod. wells (p57)</vt:lpstr>
      <vt:lpstr>EP Dry wells drilled (p58)</vt:lpstr>
      <vt:lpstr>EP E&amp;D wells (p59)</vt:lpstr>
      <vt:lpstr>EP Pipeline interests (p60)</vt:lpstr>
      <vt:lpstr>﻿GRP Financial highlights (p89)</vt:lpstr>
      <vt:lpstr>GRP Power gen. facilities (p89)</vt:lpstr>
      <vt:lpstr>GRP LNG sales (p90) </vt:lpstr>
      <vt:lpstr>GRP Pipeline gas sales (p94)</vt:lpstr>
      <vt:lpstr>RC Financial highlights (p99)</vt:lpstr>
      <vt:lpstr>RC Operational highlights (p99)</vt:lpstr>
      <vt:lpstr>RC Refinery capacity (p103)</vt:lpstr>
      <vt:lpstr>RC Distillation capacity (p103)</vt:lpstr>
      <vt:lpstr>RC Refinery throughput (p104)</vt:lpstr>
      <vt:lpstr>RCUtiliz rate feedstocks (p104)</vt:lpstr>
      <vt:lpstr>RC Utiliz rate crude (p104)</vt:lpstr>
      <vt:lpstr>RC Production levels (p104)</vt:lpstr>
      <vt:lpstr>RC Main prod. capacities (p105)</vt:lpstr>
      <vt:lpstr>RC Sales by geo. area (p105)</vt:lpstr>
      <vt:lpstr>RC Sales by activity (p 106)</vt:lpstr>
      <vt:lpstr>RC Sales by geo. area (p106)</vt:lpstr>
      <vt:lpstr>RC Sales by activity (p106)</vt:lpstr>
      <vt:lpstr>﻿MS Financial highlights (p109)</vt:lpstr>
      <vt:lpstr>MS Operational highlights(p109)</vt:lpstr>
      <vt:lpstr>MS Sales by area (p113)</vt:lpstr>
      <vt:lpstr>MS Sales by product (p113)</vt:lpstr>
      <vt:lpstr>MS Service-Stations (p114)</vt:lpstr>
      <vt:lpstr>'Assets by Segment (p15)'!Print_Area</vt:lpstr>
      <vt:lpstr>'Balance Sheet (p14)'!Print_Area</vt:lpstr>
      <vt:lpstr>'Capital Employed (p18)'!Print_Area</vt:lpstr>
      <vt:lpstr>'Cash Flow Statement (p20)'!Print_Area</vt:lpstr>
      <vt:lpstr>'CF by Segement (p20)'!Print_Area</vt:lpstr>
      <vt:lpstr>'Chg Shdr Equity (p17)'!Print_Area</vt:lpstr>
      <vt:lpstr>'DD&amp;A (p11)'!Print_Area</vt:lpstr>
      <vt:lpstr>'Divestments (p21)'!Print_Area</vt:lpstr>
      <vt:lpstr>'EP Capitalized costs (p51-52)'!Print_Area</vt:lpstr>
      <vt:lpstr>'EP Changes bitum. res. (p43)'!Print_Area</vt:lpstr>
      <vt:lpstr>'EP Changes DCF (p55)'!Print_Area</vt:lpstr>
      <vt:lpstr>'EP Changes gas res. (p44-47)'!Print_Area</vt:lpstr>
      <vt:lpstr>'EP Changes oil res. (p39-42)'!Print_Area</vt:lpstr>
      <vt:lpstr>'EP Changes to reserves (p34-38)'!Print_Area</vt:lpstr>
      <vt:lpstr>'EP Costs incurred (p50)'!Print_Area</vt:lpstr>
      <vt:lpstr>'EP DCF (p53-54)'!Print_Area</vt:lpstr>
      <vt:lpstr>'EP Dry wells drilled (p58)'!Print_Area</vt:lpstr>
      <vt:lpstr>'EP E&amp;D wells (p59)'!Print_Area</vt:lpstr>
      <vt:lpstr>'EP Financial Highlights (p29)'!Print_Area</vt:lpstr>
      <vt:lpstr>'EP Gas by Country (p33)'!Print_Area</vt:lpstr>
      <vt:lpstr>'EP Liquids by Country (p32)'!Print_Area</vt:lpstr>
      <vt:lpstr>'EP Oil Gas Acreage (p56)'!Print_Area</vt:lpstr>
      <vt:lpstr>'EP Pipeline interests (p60)'!Print_Area</vt:lpstr>
      <vt:lpstr>'EP Prod. wells (p57)'!Print_Area</vt:lpstr>
      <vt:lpstr>'EP Production (p29)'!Print_Area</vt:lpstr>
      <vt:lpstr>'EP Production by Country (p31)'!Print_Area</vt:lpstr>
      <vt:lpstr>'EP Ratio Subsids (p30)'!Print_Area</vt:lpstr>
      <vt:lpstr>'EP Ratios Group (p30)'!Print_Area</vt:lpstr>
      <vt:lpstr>'EP Reserves (p29)'!Print_Area</vt:lpstr>
      <vt:lpstr>'EP Results op. (p48-49)'!Print_Area</vt:lpstr>
      <vt:lpstr>'Financial Highlights (p8-9)'!Print_Area</vt:lpstr>
      <vt:lpstr>'Gearing (p18)'!Print_Area</vt:lpstr>
      <vt:lpstr>'﻿Gross investments  (p21)'!Print_Area</vt:lpstr>
      <vt:lpstr>'﻿GRP Financial highlights (p89)'!Print_Area</vt:lpstr>
      <vt:lpstr>'GRP LNG sales (p90) '!Print_Area</vt:lpstr>
      <vt:lpstr>'GRP Pipeline gas sales (p94)'!Print_Area</vt:lpstr>
      <vt:lpstr>'GRP Power gen. facilities (p89)'!Print_Area</vt:lpstr>
      <vt:lpstr>'Income Statement (p10)'!Print_Area</vt:lpstr>
      <vt:lpstr>'Market Environment (p7)'!Print_Area</vt:lpstr>
      <vt:lpstr>'﻿MS Financial highlights (p109)'!Print_Area</vt:lpstr>
      <vt:lpstr>'MS Operational highlights(p109)'!Print_Area</vt:lpstr>
      <vt:lpstr>'MS Sales by area (p113)'!Print_Area</vt:lpstr>
      <vt:lpstr>'MS Sales by product (p113)'!Print_Area</vt:lpstr>
      <vt:lpstr>'MS Service-Stations (p114)'!Print_Area</vt:lpstr>
      <vt:lpstr>'NI affiliates (p11)'!Print_Area</vt:lpstr>
      <vt:lpstr>'Non Current Assets (p15)'!Print_Area</vt:lpstr>
      <vt:lpstr>'Non Current Debt (p16)'!Print_Area</vt:lpstr>
      <vt:lpstr>'Note (p7)'!Print_Area</vt:lpstr>
      <vt:lpstr>'Number of employees (p24)'!Print_Area</vt:lpstr>
      <vt:lpstr>'OP adjustments (p12)'!Print_Area</vt:lpstr>
      <vt:lpstr>'Operational Highlights (p8-9)'!Print_Area</vt:lpstr>
      <vt:lpstr>'Organic investments (p21)'!Print_Area</vt:lpstr>
      <vt:lpstr>'Payroll (p24)'!Print_Area</vt:lpstr>
      <vt:lpstr>'PPE (p15)'!Print_Area</vt:lpstr>
      <vt:lpstr>'RC Distillation capacity (p103)'!Print_Area</vt:lpstr>
      <vt:lpstr>'RC Financial highlights (p99)'!Print_Area</vt:lpstr>
      <vt:lpstr>'RC Main prod. capacities (p105)'!Print_Area</vt:lpstr>
      <vt:lpstr>'RC Operational highlights (p99)'!Print_Area</vt:lpstr>
      <vt:lpstr>'RC Production levels (p104)'!Print_Area</vt:lpstr>
      <vt:lpstr>'RC Refinery capacity (p103)'!Print_Area</vt:lpstr>
      <vt:lpstr>'RC Refinery throughput (p104)'!Print_Area</vt:lpstr>
      <vt:lpstr>'RC Sales by activity (p 106)'!Print_Area</vt:lpstr>
      <vt:lpstr>'RC Sales by activity (p106)'!Print_Area</vt:lpstr>
      <vt:lpstr>'RC Sales by geo. area (p105)'!Print_Area</vt:lpstr>
      <vt:lpstr>'RC Sales by geo. area (p106)'!Print_Area</vt:lpstr>
      <vt:lpstr>'RC Utiliz rate crude (p104)'!Print_Area</vt:lpstr>
      <vt:lpstr>'RCUtiliz rate feedstocks (p104)'!Print_Area</vt:lpstr>
      <vt:lpstr>'ROACE by Segment (p19) '!Print_Area</vt:lpstr>
      <vt:lpstr>'Sales (p11)'!Print_Area</vt:lpstr>
      <vt:lpstr>'Share information (p23) '!Print_Area</vt:lpstr>
      <vt:lpstr>Summary!Print_Area</vt:lpstr>
    </vt:vector>
  </TitlesOfParts>
  <Company>TOTAL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J0358161</dc:creator>
  <cp:lastModifiedBy>Pierre-Yves PECOT</cp:lastModifiedBy>
  <cp:lastPrinted>2019-05-30T12:11:48Z</cp:lastPrinted>
  <dcterms:created xsi:type="dcterms:W3CDTF">2014-01-10T14:37:04Z</dcterms:created>
  <dcterms:modified xsi:type="dcterms:W3CDTF">2019-05-31T09:38:03Z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